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90" windowWidth="11340" windowHeight="6030" tabRatio="528" activeTab="1"/>
  </bookViews>
  <sheets>
    <sheet name="Instructions" sheetId="1" r:id="rId1"/>
    <sheet name="I mirror" sheetId="2" r:id="rId2"/>
    <sheet name="OldPlanning" sheetId="3" state="hidden" r:id="rId3"/>
    <sheet name="oldPMPM" sheetId="4" state="hidden" r:id="rId4"/>
    <sheet name="PUPM" sheetId="5" state="hidden" r:id="rId5"/>
    <sheet name="FLAT" sheetId="6" state="hidden" r:id="rId6"/>
    <sheet name="Sheet1" sheetId="7" state="hidden" r:id="rId7"/>
    <sheet name="J-Cost" sheetId="8" r:id="rId8"/>
    <sheet name="J-Pers (Yr 1)" sheetId="9" r:id="rId9"/>
    <sheet name="J-Trans (Yr 1)" sheetId="10" r:id="rId10"/>
    <sheet name="J-Pers (Yr 2)" sheetId="11" r:id="rId11"/>
    <sheet name="J-Trans (Yr 2)" sheetId="12" r:id="rId12"/>
    <sheet name="J-Pers (Yr 3)" sheetId="13" r:id="rId13"/>
    <sheet name="J-Trans (Yr 3)" sheetId="14" r:id="rId14"/>
    <sheet name="J-Pers (Yr 4)" sheetId="15" r:id="rId15"/>
    <sheet name="J-Trans (Yr 4)" sheetId="16" r:id="rId16"/>
    <sheet name="J-Pers (Yr 5)" sheetId="17" r:id="rId17"/>
    <sheet name="J-Trans (Yr 5)" sheetId="18" r:id="rId18"/>
    <sheet name="Fwd analysis"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2006_EBITDA_SENSITIVITY">#REF!</definedName>
    <definedName name="ACQUIRER">'[1]PLUGS'!$E$3</definedName>
    <definedName name="CoName">'[3]Misc Assum'!$C$4</definedName>
    <definedName name="deal">'[3]Misc Assum'!$C$5</definedName>
    <definedName name="exp7">'[2]Misc Assum'!#REF!</definedName>
    <definedName name="Inputs_Employees">#REF!</definedName>
    <definedName name="Inputs_GTS">#REF!</definedName>
    <definedName name="Inputs_HR1">#REF!</definedName>
    <definedName name="Inputs_KeyIndicators">#REF!</definedName>
    <definedName name="Inputs_MarketName">#REF!</definedName>
    <definedName name="Inputs_MemberMonths">#REF!</definedName>
    <definedName name="Inputs_NetTrips">#REF!</definedName>
    <definedName name="Inputs_PMPM">#REF!</definedName>
    <definedName name="MINCASH_CHOOSE">'[2]Misc Assum'!#REF!</definedName>
    <definedName name="MINCASHPERCENT">'[2]Misc Assum'!#REF!</definedName>
    <definedName name="_xlnm.Print_Area" localSheetId="1">'I mirror'!$A$1:$N$236</definedName>
    <definedName name="_xlnm.Print_Area" localSheetId="7">'J-Cost'!$A$1:$M$147</definedName>
    <definedName name="_xlnm.Print_Area" localSheetId="8">'J-Pers (Yr 1)'!$A$1:$L$94</definedName>
    <definedName name="_xlnm.Print_Area" localSheetId="10">'J-Pers (Yr 2)'!$A$1:$L$94</definedName>
    <definedName name="_xlnm.Print_Area" localSheetId="12">'J-Pers (Yr 3)'!$A$1:$L$94</definedName>
    <definedName name="_xlnm.Print_Area" localSheetId="14">'J-Pers (Yr 4)'!$A$1:$L$94</definedName>
    <definedName name="_xlnm.Print_Area" localSheetId="16">'J-Pers (Yr 5)'!$A$1:$L$94</definedName>
    <definedName name="_xlnm.Print_Area" localSheetId="9">'J-Trans (Yr 1)'!$A$1:$D$51</definedName>
    <definedName name="_xlnm.Print_Area" localSheetId="11">'J-Trans (Yr 2)'!$A$1:$D$51</definedName>
    <definedName name="_xlnm.Print_Area" localSheetId="13">'J-Trans (Yr 3)'!$A$1:$D$51</definedName>
    <definedName name="_xlnm.Print_Area" localSheetId="15">'J-Trans (Yr 4)'!$A$1:$D$51</definedName>
    <definedName name="_xlnm.Print_Area" localSheetId="17">'J-Trans (Yr 5)'!$A$1:$D$51</definedName>
    <definedName name="_xlnm.Print_Titles" localSheetId="1">'I mirror'!$A:$AC,'I mirror'!$1:$1</definedName>
    <definedName name="_xlnm.Print_Titles" localSheetId="7">'J-Cost'!$1:$8</definedName>
    <definedName name="_xlnm.Print_Titles" localSheetId="8">'J-Pers (Yr 1)'!$2:$7</definedName>
    <definedName name="_xlnm.Print_Titles" localSheetId="10">'J-Pers (Yr 2)'!$2:$7</definedName>
    <definedName name="_xlnm.Print_Titles" localSheetId="12">'J-Pers (Yr 3)'!$2:$7</definedName>
    <definedName name="_xlnm.Print_Titles" localSheetId="14">'J-Pers (Yr 4)'!$2:$7</definedName>
    <definedName name="_xlnm.Print_Titles" localSheetId="16">'J-Pers (Yr 5)'!$2:$7</definedName>
    <definedName name="prod1">#REF!</definedName>
    <definedName name="prod2">#REF!</definedName>
    <definedName name="prod3">#REF!</definedName>
    <definedName name="prod4">#REF!</definedName>
    <definedName name="prod5">#REF!</definedName>
    <definedName name="prod6">#REF!</definedName>
    <definedName name="promote">#REF!</definedName>
    <definedName name="Sub1">'[2]Misc Assum'!#REF!</definedName>
    <definedName name="Sub10">'[2]Misc Assum'!#REF!</definedName>
    <definedName name="Sub11">'[2]Misc Assum'!#REF!</definedName>
    <definedName name="Sub12">'[2]Misc Assum'!#REF!</definedName>
    <definedName name="Sub13">'[2]Misc Assum'!#REF!</definedName>
    <definedName name="Sub2">'[2]Misc Assum'!#REF!</definedName>
    <definedName name="Sub20">'[2]Misc Assum'!#REF!</definedName>
    <definedName name="Sub21">#REF!</definedName>
    <definedName name="Sub3">'[2]Misc Assum'!#REF!</definedName>
    <definedName name="Sub4">'[2]Misc Assum'!#REF!</definedName>
    <definedName name="Sub6">'[2]Misc Assum'!#REF!</definedName>
    <definedName name="Sub7">'[2]Misc Assum'!#REF!</definedName>
    <definedName name="Sub8">'[2]Misc Assum'!#REF!</definedName>
    <definedName name="Sub9">'[2]Misc Assum'!#REF!</definedName>
    <definedName name="TARGET">'[1]PLUGS'!$E$4</definedName>
    <definedName name="VCTAKE">#REF!</definedName>
  </definedNames>
  <calcPr fullCalcOnLoad="1"/>
</workbook>
</file>

<file path=xl/comments10.xml><?xml version="1.0" encoding="utf-8"?>
<comments xmlns="http://schemas.openxmlformats.org/spreadsheetml/2006/main">
  <authors>
    <author>DPWUSERY</author>
  </authors>
  <commentList>
    <comment ref="B9" authorId="0">
      <text>
        <r>
          <rPr>
            <sz val="8"/>
            <rFont val="Tahoma"/>
            <family val="0"/>
          </rPr>
          <t>eg. Rate per hour, rate per mile, etc. 
Note:  Any premium services/rates with additional cost should be reported.</t>
        </r>
      </text>
    </comment>
  </commentList>
</comments>
</file>

<file path=xl/comments12.xml><?xml version="1.0" encoding="utf-8"?>
<comments xmlns="http://schemas.openxmlformats.org/spreadsheetml/2006/main">
  <authors>
    <author>DPWUSERY</author>
  </authors>
  <commentList>
    <comment ref="B9" authorId="0">
      <text>
        <r>
          <rPr>
            <sz val="8"/>
            <rFont val="Tahoma"/>
            <family val="0"/>
          </rPr>
          <t>eg. Rate per hour, rate per mile, etc. 
Note:  Any premium services/rates with additional cost should be reported.</t>
        </r>
      </text>
    </comment>
  </commentList>
</comments>
</file>

<file path=xl/comments14.xml><?xml version="1.0" encoding="utf-8"?>
<comments xmlns="http://schemas.openxmlformats.org/spreadsheetml/2006/main">
  <authors>
    <author>DPWUSERY</author>
  </authors>
  <commentList>
    <comment ref="B9" authorId="0">
      <text>
        <r>
          <rPr>
            <sz val="8"/>
            <rFont val="Tahoma"/>
            <family val="0"/>
          </rPr>
          <t>eg. Rate per hour, rate per mile, etc. 
Note:  Any premium services/rates with additional cost should be reported.</t>
        </r>
      </text>
    </comment>
  </commentList>
</comments>
</file>

<file path=xl/comments16.xml><?xml version="1.0" encoding="utf-8"?>
<comments xmlns="http://schemas.openxmlformats.org/spreadsheetml/2006/main">
  <authors>
    <author>DPWUSERY</author>
  </authors>
  <commentList>
    <comment ref="B9" authorId="0">
      <text>
        <r>
          <rPr>
            <sz val="8"/>
            <rFont val="Tahoma"/>
            <family val="0"/>
          </rPr>
          <t>eg. Rate per hour, rate per mile, etc. 
Note:  Any premium services/rates with additional cost should be reported.</t>
        </r>
      </text>
    </comment>
  </commentList>
</comments>
</file>

<file path=xl/comments18.xml><?xml version="1.0" encoding="utf-8"?>
<comments xmlns="http://schemas.openxmlformats.org/spreadsheetml/2006/main">
  <authors>
    <author>DPWUSERY</author>
  </authors>
  <commentList>
    <comment ref="B9" authorId="0">
      <text>
        <r>
          <rPr>
            <sz val="8"/>
            <rFont val="Tahoma"/>
            <family val="0"/>
          </rPr>
          <t>eg. Rate per hour, rate per mile, etc. 
Note:  Any premium services/rates with additional cost should be reported.</t>
        </r>
      </text>
    </comment>
  </commentList>
</comments>
</file>

<file path=xl/comments4.xml><?xml version="1.0" encoding="utf-8"?>
<comments xmlns="http://schemas.openxmlformats.org/spreadsheetml/2006/main">
  <authors>
    <author>Jeffrey D. Marrazzo</author>
  </authors>
  <commentList>
    <comment ref="AG7" authorId="0">
      <text>
        <r>
          <rPr>
            <sz val="8"/>
            <rFont val="Tahoma"/>
            <family val="2"/>
          </rPr>
          <t>Due to the lack of January 2003 MA client data, the growth comparison is being made with February 2003</t>
        </r>
        <r>
          <rPr>
            <sz val="8"/>
            <rFont val="Tahoma"/>
            <family val="0"/>
          </rPr>
          <t xml:space="preserve">
</t>
        </r>
      </text>
    </comment>
    <comment ref="AS7" authorId="0">
      <text>
        <r>
          <rPr>
            <sz val="8"/>
            <rFont val="Tahoma"/>
            <family val="0"/>
          </rPr>
          <t>Due to the lack of January 2003 MA client data, the growth comparison is being made with February 2003</t>
        </r>
      </text>
    </comment>
  </commentList>
</comments>
</file>

<file path=xl/sharedStrings.xml><?xml version="1.0" encoding="utf-8"?>
<sst xmlns="http://schemas.openxmlformats.org/spreadsheetml/2006/main" count="1945" uniqueCount="362">
  <si>
    <t>Total</t>
  </si>
  <si>
    <t>Month</t>
  </si>
  <si>
    <t>Cost</t>
  </si>
  <si>
    <t>Trips</t>
  </si>
  <si>
    <t>May</t>
  </si>
  <si>
    <t>Notes</t>
  </si>
  <si>
    <t>Clients</t>
  </si>
  <si>
    <t>YoY % Growth</t>
  </si>
  <si>
    <t>Mass Transit Trips</t>
  </si>
  <si>
    <t>Client Reimbursement Trips</t>
  </si>
  <si>
    <t>ParaTransit Trips</t>
  </si>
  <si>
    <t>Total Trips</t>
  </si>
  <si>
    <t>Mass Transit Cost</t>
  </si>
  <si>
    <t>Client Reimbursement Cost</t>
  </si>
  <si>
    <t>ParaTransit Cost</t>
  </si>
  <si>
    <t>Total Cost</t>
  </si>
  <si>
    <t>Avg Cost per Trip</t>
  </si>
  <si>
    <t>Per User Per Month</t>
  </si>
  <si>
    <t>MA Clients</t>
  </si>
  <si>
    <t>avg</t>
  </si>
  <si>
    <t>Avg</t>
  </si>
  <si>
    <t>*</t>
  </si>
  <si>
    <t>Avg Cost per Total MATP Client</t>
  </si>
  <si>
    <t>MATP Clients</t>
  </si>
  <si>
    <t>Average Trip per MA Client</t>
  </si>
  <si>
    <t>Average Trip per MATP Client</t>
  </si>
  <si>
    <t>Avg Cost per Total MA Client</t>
  </si>
  <si>
    <t>Mass Transit Cost per Trip</t>
  </si>
  <si>
    <t>Client Reimbursement Cost/Trip</t>
  </si>
  <si>
    <t>ParaTransit Cost/Trip</t>
  </si>
  <si>
    <t>Mass Transit %</t>
  </si>
  <si>
    <t>Client Reimbursement %</t>
  </si>
  <si>
    <t>ParaTransit %</t>
  </si>
  <si>
    <t>Per Member Per Month</t>
  </si>
  <si>
    <t>Medical Assistance Clients</t>
  </si>
  <si>
    <t>n/a</t>
  </si>
  <si>
    <t>% Growth From Prior Year</t>
  </si>
  <si>
    <t>Para Transit Trips</t>
  </si>
  <si>
    <t xml:space="preserve">Total Trips </t>
  </si>
  <si>
    <t>Average Trips Per MA Client</t>
  </si>
  <si>
    <t>Para Transit Cost</t>
  </si>
  <si>
    <t>Average Cost Per MA Client</t>
  </si>
  <si>
    <t>Average Cost Per Trip</t>
  </si>
  <si>
    <t>1) January, 2003 - Due to a Medical Assistance category conversion, persons may have been counted more than once.  Due to the accuracy of the data, no MA client numbers are included.</t>
  </si>
  <si>
    <t xml:space="preserve">2) From February, 2003 to December, 2004 the Medical Assistance client numbers capture MA Eligibles less Nursing Home Eligibles. </t>
  </si>
  <si>
    <t>3) Because the Commonwealth fiscal year ends June 30, some of the data from June and July show statistical anomolies, particuarly in regards to the cost per trip.   This is largely due to the budget process, whereby costs may have been shifted into year-e</t>
  </si>
  <si>
    <t/>
  </si>
  <si>
    <t>Legend = Editable Fields</t>
  </si>
  <si>
    <t>I. Trip / Mode / User Projections - For Information Only</t>
  </si>
  <si>
    <t>J. Per Mode Price Projections - For Information Only</t>
  </si>
  <si>
    <t>K. Proposed Per Member Per Month Rate - To Be Evaluated</t>
  </si>
  <si>
    <t>Legend = Non-Editable Fields</t>
  </si>
  <si>
    <t>L. Projected Annual Contract Amount - For Commonwealth Budget Purposes</t>
  </si>
  <si>
    <t>EXAMPLE</t>
  </si>
  <si>
    <t>Proposed Per Member Per Month Rate</t>
  </si>
  <si>
    <t>Example Proposal - Cost Assumptions</t>
  </si>
  <si>
    <t>Average Price Per Mass Transportation Trip</t>
  </si>
  <si>
    <t>Average Price Per Client Reimbusement Trip</t>
  </si>
  <si>
    <t>Average Price Per Para Transit Trip</t>
  </si>
  <si>
    <t>July</t>
  </si>
  <si>
    <t>August</t>
  </si>
  <si>
    <t>September</t>
  </si>
  <si>
    <t>October</t>
  </si>
  <si>
    <t>November</t>
  </si>
  <si>
    <t>December</t>
  </si>
  <si>
    <t>January</t>
  </si>
  <si>
    <t>February</t>
  </si>
  <si>
    <t>March</t>
  </si>
  <si>
    <t>April</t>
  </si>
  <si>
    <t>June</t>
  </si>
  <si>
    <t>Averages / Total Cost</t>
  </si>
  <si>
    <t>Year-to-Year Average Client Growth (%)</t>
  </si>
  <si>
    <t>Projected Monthly MA Clients</t>
  </si>
  <si>
    <t>Per Member Per Month Rate</t>
  </si>
  <si>
    <t>Example Proposal - Trip / Mode / User Assumptions</t>
  </si>
  <si>
    <t>Averages / Totals</t>
  </si>
  <si>
    <t>Total Assumed Monthly MATP Users</t>
  </si>
  <si>
    <t>Assumed # of Mass Transportation Trips</t>
  </si>
  <si>
    <t>Assumed # of Client Reimbursement Trips</t>
  </si>
  <si>
    <t>Assumed # of Para Transit Trips</t>
  </si>
  <si>
    <t>Total Assumed Monthly Trips</t>
  </si>
  <si>
    <t>Average Trips Per MA Client Per Month</t>
  </si>
  <si>
    <t>Projected MATP Clients as a % of MA Population</t>
  </si>
  <si>
    <t>Assumed % of Mass Transportation Trips</t>
  </si>
  <si>
    <t>Assumed % of Client Reimbursement Trips</t>
  </si>
  <si>
    <t>Assumed % of Para Transit Trips</t>
  </si>
  <si>
    <t>Year 1 - FY05-06</t>
  </si>
  <si>
    <t>Year 1 Proposal - Cost Assumptions</t>
  </si>
  <si>
    <t>Year 1 Proposal - Trip / Mode / User Assumptions</t>
  </si>
  <si>
    <t>Average Trips Per User Per Month</t>
  </si>
  <si>
    <t>Year 2 - FY06-07</t>
  </si>
  <si>
    <t>Year 2 Proposal - Cost Assumptions</t>
  </si>
  <si>
    <t>Year 2 Proposal - Trip / Mode / User Assumptions</t>
  </si>
  <si>
    <t>Year 3 - FY06-07</t>
  </si>
  <si>
    <t>Year 3 Proposal - Cost Assumptions</t>
  </si>
  <si>
    <t>Year 3 Proposal - Trip / Mode / User Assumptions</t>
  </si>
  <si>
    <t>Unduplicated MATP Clients</t>
  </si>
  <si>
    <t>Average Trips Per Client</t>
  </si>
  <si>
    <t>Average Cost Per MATP Client</t>
  </si>
  <si>
    <t>Note</t>
  </si>
  <si>
    <t xml:space="preserve">Because the Commonwealth fiscal year ends June 30, some of the data from June and July show statistical anomolies, particuarly in regards to the cost per trip.   This is largely due to the budget process, whereby costs may have been shifted into year-end </t>
  </si>
  <si>
    <t>E. Trip / Mode Projections - For Information Only</t>
  </si>
  <si>
    <t>F. Per Mode Price Assumptions - For Information Only</t>
  </si>
  <si>
    <t>G. Proposed Per User Per Month Rate - To Be Evaluated</t>
  </si>
  <si>
    <t>H. Projected Annual Contract Amount - For Commonwealth Budget Purposes</t>
  </si>
  <si>
    <t>Proposed Per User Per Month Rate</t>
  </si>
  <si>
    <t>Projected Monthly MATP Clients</t>
  </si>
  <si>
    <t>Example Proposal - Trip / Mode Assumptions</t>
  </si>
  <si>
    <t>Year 1 Proposal - Trip / Mode Assumptions</t>
  </si>
  <si>
    <t>Year 2 Proposal - Trip / Mode Assumptions</t>
  </si>
  <si>
    <t>Year 3 Proposal - Trip / Mode Assumptions</t>
  </si>
  <si>
    <t>Flat Cost Per Trip</t>
  </si>
  <si>
    <t>A. Mode Projections - For Information Only</t>
  </si>
  <si>
    <t>B. Per Mode Price Assumptions - For Information Only</t>
  </si>
  <si>
    <t>C. Proposed Flat Cost Per Trip - To Be Evaluated</t>
  </si>
  <si>
    <t>D. Projected Annual Program Amount - For Commonwealth Budget Purposes</t>
  </si>
  <si>
    <t>Transportation Mode</t>
  </si>
  <si>
    <t>FY00-01 Trips</t>
  </si>
  <si>
    <t>FY01-02 Trips</t>
  </si>
  <si>
    <t>FY02-03 Trips</t>
  </si>
  <si>
    <t>FY03-04 Trips</t>
  </si>
  <si>
    <t>FY03-04 Modes</t>
  </si>
  <si>
    <t>FY04-05 Trips (6 Mo)</t>
  </si>
  <si>
    <t>FY04-05 Modes (6 Mo)</t>
  </si>
  <si>
    <t>FY04-05 Projected Trips</t>
  </si>
  <si>
    <t>Projected Trips</t>
  </si>
  <si>
    <t>Proposed Modal Distribution</t>
  </si>
  <si>
    <t>Proposed Cost Per Trip</t>
  </si>
  <si>
    <t>Projected Contract Cost</t>
  </si>
  <si>
    <t>Mass Transportation</t>
  </si>
  <si>
    <t>Client Reimbursement</t>
  </si>
  <si>
    <t>ParaTransit</t>
  </si>
  <si>
    <t>CoPA Projected Trips</t>
  </si>
  <si>
    <t>Year 1 Projected Trips</t>
  </si>
  <si>
    <t>Year 1 Proposed Modal Distribution</t>
  </si>
  <si>
    <t>Year 1 Proposed Cost Per Trip</t>
  </si>
  <si>
    <t>Year 1 Projected Contract Cost</t>
  </si>
  <si>
    <t>Para Transit</t>
  </si>
  <si>
    <t>CoPA Projected FY05-06 Trips</t>
  </si>
  <si>
    <t>Year 2 Projected Trips</t>
  </si>
  <si>
    <t>Year 2 Proposed Modal Distribution</t>
  </si>
  <si>
    <t>Year 2 Proposed Cost Per Trip</t>
  </si>
  <si>
    <t>Year 2 Projected Contract Cost</t>
  </si>
  <si>
    <t>CoPA Projected FY06-07 Trips</t>
  </si>
  <si>
    <t>Year 3 - FY07-08</t>
  </si>
  <si>
    <t>Year 3 Projected Trips</t>
  </si>
  <si>
    <t>Year 3 Proposed Modal Distribution</t>
  </si>
  <si>
    <t>Year 3 Proposed Cost Per Trip</t>
  </si>
  <si>
    <t>Year 3 Projected Contract Cost</t>
  </si>
  <si>
    <t>CoPA Projected FY07-08 Trips</t>
  </si>
  <si>
    <t>FY99-00 Trips</t>
  </si>
  <si>
    <t>2005-06</t>
  </si>
  <si>
    <t>2006-07</t>
  </si>
  <si>
    <t>2007-08</t>
  </si>
  <si>
    <t>Members/Users</t>
  </si>
  <si>
    <t>6M avg cost</t>
  </si>
  <si>
    <t>G&amp;A</t>
  </si>
  <si>
    <t>G&amp;A pm</t>
  </si>
  <si>
    <t>Pmpm/pu</t>
  </si>
  <si>
    <t>check</t>
  </si>
  <si>
    <t>1st Mo #</t>
  </si>
  <si>
    <t>pmpm/pu</t>
  </si>
  <si>
    <t xml:space="preserve">adj </t>
  </si>
  <si>
    <t>Avg #</t>
  </si>
  <si>
    <t>Avg Cost per MA Client</t>
  </si>
  <si>
    <t>Avg Cost per MATP Client</t>
  </si>
  <si>
    <t>6M avg true cost</t>
  </si>
  <si>
    <t>Client Reimbursement Trips/MA</t>
  </si>
  <si>
    <t>Mass Transit Trips/MA</t>
  </si>
  <si>
    <t>ParaTransit Trips/MA</t>
  </si>
  <si>
    <t>Total Trips/MA</t>
  </si>
  <si>
    <t>Total MA Members for the year</t>
  </si>
  <si>
    <t>Total Direct Cost</t>
  </si>
  <si>
    <t>Total Costs for the Program</t>
  </si>
  <si>
    <t>Average  MA Members for the year</t>
  </si>
  <si>
    <t>True Direct Costs/Trip (w/o G&amp;A)</t>
  </si>
  <si>
    <t>G&amp;A Upcharge % over Direct Costs</t>
  </si>
  <si>
    <t>Costs per Trip with G&amp;A Upcharge</t>
  </si>
  <si>
    <t>COST VERIFICATION FORM</t>
  </si>
  <si>
    <t>CONTRACTOR:</t>
  </si>
  <si>
    <t>PHILADELPHIA COUNTY MEDICAL ASSISTANCE TRANSPORTATION PROGRAM</t>
  </si>
  <si>
    <t>Date of Original:</t>
  </si>
  <si>
    <t>Date of Revision:</t>
  </si>
  <si>
    <t>ITEM</t>
  </si>
  <si>
    <t>EXPENDITURES</t>
  </si>
  <si>
    <t>Administrative Cost</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</si>
  <si>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</si>
  <si>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</si>
  <si>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</si>
  <si>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</si>
  <si>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</si>
  <si>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</si>
  <si>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</si>
  <si>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</si>
  <si>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</si>
  <si>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</si>
  <si>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</si>
  <si>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</si>
  <si>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</si>
  <si>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</si>
  <si>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</si>
  <si>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</si>
  <si>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</si>
  <si>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</si>
  <si>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</si>
  <si>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</si>
  <si>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</si>
  <si>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</si>
  <si>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</si>
  <si>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</si>
  <si>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</si>
  <si>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</si>
  <si>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</si>
  <si>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</si>
  <si>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</si>
  <si>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</si>
  <si>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</si>
  <si>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</si>
  <si>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</si>
  <si>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</si>
  <si>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</si>
  <si>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</si>
  <si>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</si>
  <si>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</si>
  <si>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</si>
  <si>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</si>
  <si>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</si>
  <si>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</si>
  <si>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 of Total Funding plus Interest</t>
  </si>
  <si>
    <t>Operating Cost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</si>
  <si>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</si>
  <si>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</si>
  <si>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</si>
  <si>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</si>
  <si>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</si>
  <si>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</si>
  <si>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</si>
  <si>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</si>
  <si>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</si>
  <si>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</si>
  <si>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</si>
  <si>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</si>
  <si>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</si>
  <si>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</si>
  <si>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</si>
  <si>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</si>
  <si>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</si>
  <si>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</si>
  <si>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</si>
  <si>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</si>
  <si>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</si>
  <si>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</si>
  <si>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</si>
  <si>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Subtotal Operating Cost</t>
  </si>
  <si>
    <t>Total Costs</t>
  </si>
  <si>
    <t>Interest Earned</t>
  </si>
  <si>
    <t>Total Funding</t>
  </si>
  <si>
    <t>PERSONNEL REPORT</t>
  </si>
  <si>
    <t>Total Hours Worked</t>
  </si>
  <si>
    <t>% of MATP hours worked</t>
  </si>
  <si>
    <t>Hourly Rate</t>
  </si>
  <si>
    <t>Total MATP Wages</t>
  </si>
  <si>
    <t>Personnel Report</t>
  </si>
  <si>
    <t>Administrative</t>
  </si>
  <si>
    <t>Employee #, name, or initials</t>
  </si>
  <si>
    <t>Employee Title</t>
  </si>
  <si>
    <t>Subtotal Administrative</t>
  </si>
  <si>
    <t>Operations</t>
  </si>
  <si>
    <t>Subtotal Operations</t>
  </si>
  <si>
    <t>Total Personnel Costs</t>
  </si>
  <si>
    <t>Radio Communications Equip. (incl airtime)</t>
  </si>
  <si>
    <t>PURCHASED TRANSPORTATION REPORT</t>
  </si>
  <si>
    <t>PHILADELPHIA COUNTY MEDICAL ASSISTANCE TRANSPORTATION</t>
  </si>
  <si>
    <t>Purchased Transportation Report</t>
  </si>
  <si>
    <t>No. of Trips</t>
  </si>
  <si>
    <t>Amount Paid</t>
  </si>
  <si>
    <t>Name of Provider</t>
  </si>
  <si>
    <t>Type of Payment</t>
  </si>
  <si>
    <t>Totals</t>
  </si>
  <si>
    <t>Historical</t>
  </si>
  <si>
    <t>Average</t>
  </si>
  <si>
    <t xml:space="preserve">Projected </t>
  </si>
  <si>
    <t>Mix</t>
  </si>
  <si>
    <t xml:space="preserve"> Total Trips</t>
  </si>
  <si>
    <t>Utilization Mix</t>
  </si>
  <si>
    <t>Costs per Trip (Fully Loaded)</t>
  </si>
  <si>
    <t>PMPM</t>
  </si>
  <si>
    <t>PUPM</t>
  </si>
  <si>
    <t>PMPM/PMPU</t>
  </si>
  <si>
    <t>Flat Trip</t>
  </si>
  <si>
    <t>Mass Transit Cost/Trip</t>
  </si>
  <si>
    <t>Members</t>
  </si>
  <si>
    <t>Users</t>
  </si>
  <si>
    <t>Cost per Average Trip</t>
  </si>
  <si>
    <t>Yearly Client Growth (%)</t>
  </si>
  <si>
    <t>FY 2005-2006 Overview</t>
  </si>
  <si>
    <t xml:space="preserve">Unit Price </t>
  </si>
  <si>
    <t>FLAT TRIP</t>
  </si>
  <si>
    <t>Utlization by Mode of Transport</t>
  </si>
  <si>
    <t>Avg Direct Cost per Trip</t>
  </si>
  <si>
    <t>Total PMPM</t>
  </si>
  <si>
    <t>Total PMPM w/o G&amp;A</t>
  </si>
  <si>
    <t>Utilization</t>
  </si>
  <si>
    <t>Utilization Rate</t>
  </si>
  <si>
    <t>New Trips</t>
  </si>
  <si>
    <t>Trip Utilization %</t>
  </si>
  <si>
    <t>Less/(More) Trips to Achieve Utilization %</t>
  </si>
  <si>
    <t xml:space="preserve"> PMPM Alternative Pricing Model</t>
  </si>
  <si>
    <t>Trip Utilization Percentage is calculated as "Total # Yearly Trips" divided by "Total Projected Yearly MA Clients"</t>
  </si>
  <si>
    <t>The resulting percentage is then divided by 12 months to determine a utilization percentage.</t>
  </si>
  <si>
    <t>Total #</t>
  </si>
  <si>
    <t>G&amp;A related PMPM</t>
  </si>
  <si>
    <t>Discount</t>
  </si>
  <si>
    <t xml:space="preserve"> </t>
  </si>
  <si>
    <t>Profit before Income Tax</t>
  </si>
  <si>
    <t>Year 1</t>
  </si>
  <si>
    <t>Year 2</t>
  </si>
  <si>
    <t>Year 3</t>
  </si>
  <si>
    <t>90.01 - 95%</t>
  </si>
  <si>
    <t>95.01 - 100%</t>
  </si>
  <si>
    <t>100.01 - 105%</t>
  </si>
  <si>
    <t>105.01 - 110%</t>
  </si>
  <si>
    <t>110.01 - 115%</t>
  </si>
  <si>
    <t>115.01 - 120%</t>
  </si>
  <si>
    <t>120.01 - 125%</t>
  </si>
  <si>
    <t>125.01 - 130%</t>
  </si>
  <si>
    <t>130.01 - 135%</t>
  </si>
  <si>
    <t>135.01 - 140%</t>
  </si>
  <si>
    <t>Month-To-Month Projected Client Growth (%)</t>
  </si>
  <si>
    <t>M.  PMPM Alternative Pricing Model - For Information Only</t>
  </si>
  <si>
    <t>Month- 1</t>
  </si>
  <si>
    <r>
      <t>4.</t>
    </r>
    <r>
      <rPr>
        <b/>
        <sz val="7"/>
        <rFont val="Times New Roman"/>
        <family val="1"/>
      </rPr>
      <t xml:space="preserve">               </t>
    </r>
    <r>
      <rPr>
        <b/>
        <sz val="12"/>
        <rFont val="Times New Roman"/>
        <family val="1"/>
      </rPr>
      <t xml:space="preserve">Proposed Annual Contract Cost (Yellow Boxes). </t>
    </r>
    <r>
      <rPr>
        <sz val="12"/>
        <rFont val="Times New Roman"/>
        <family val="1"/>
      </rPr>
      <t>This is a non-editable field that will be the basis for understanding and establishing a budgeted amount for the program for each year.</t>
    </r>
  </si>
  <si>
    <r>
      <t>2.</t>
    </r>
    <r>
      <rPr>
        <b/>
        <sz val="7"/>
        <rFont val="Times New Roman"/>
        <family val="1"/>
      </rPr>
      <t xml:space="preserve">               </t>
    </r>
    <r>
      <rPr>
        <b/>
        <sz val="12"/>
        <rFont val="Times New Roman"/>
        <family val="1"/>
      </rPr>
      <t xml:space="preserve">Per Mode Pricing  (Red Boxes).    Complete these data fields based on your projections of average cost per trip for each mode of transportation.  </t>
    </r>
    <r>
      <rPr>
        <sz val="12"/>
        <rFont val="Times New Roman"/>
        <family val="1"/>
      </rPr>
      <t>These data points will be used to understand the basis for the cost per mode that each Offeror is using to come to a capitated rate.</t>
    </r>
  </si>
  <si>
    <r>
      <t>3.</t>
    </r>
    <r>
      <rPr>
        <b/>
        <sz val="7"/>
        <rFont val="Times New Roman"/>
        <family val="1"/>
      </rPr>
      <t xml:space="preserve">               </t>
    </r>
    <r>
      <rPr>
        <b/>
        <sz val="12"/>
        <rFont val="Times New Roman"/>
        <family val="1"/>
      </rPr>
      <t xml:space="preserve">Proposed Per Member Per Month Rate (Blue Box with Green Writing).  Complete this data field based on your projected costs for each contract year divided by the total number of eligible MATP recipients for the same time period.  </t>
    </r>
    <r>
      <rPr>
        <sz val="12"/>
        <rFont val="Times New Roman"/>
        <family val="1"/>
      </rPr>
      <t xml:space="preserve">This is a required, editable field that will be used to evaluate each of the Offeror’s pricing proposals.  </t>
    </r>
  </si>
  <si>
    <t>I-Mirror Instructions</t>
  </si>
  <si>
    <t>Contract Year 1</t>
  </si>
  <si>
    <t>Contract Year 2</t>
  </si>
  <si>
    <t>Contract Year 3</t>
  </si>
  <si>
    <t>Option Year 1</t>
  </si>
  <si>
    <t>Option Year 2</t>
  </si>
  <si>
    <t>Contract</t>
  </si>
  <si>
    <t>Option</t>
  </si>
  <si>
    <t>Month- 2</t>
  </si>
  <si>
    <t>Month- 3</t>
  </si>
  <si>
    <t>Month- 4</t>
  </si>
  <si>
    <t>Month- 5</t>
  </si>
  <si>
    <t>Month- 6</t>
  </si>
  <si>
    <t>Month- 7</t>
  </si>
  <si>
    <t>Month- 8</t>
  </si>
  <si>
    <t>Month- 9</t>
  </si>
  <si>
    <t>Month- 10</t>
  </si>
  <si>
    <t>Month- 11</t>
  </si>
  <si>
    <t>Month- 12</t>
  </si>
  <si>
    <t>Assumed # of Mass Transportation Trips:</t>
  </si>
  <si>
    <t xml:space="preserve">     Monthly Bus Pass Trips</t>
  </si>
  <si>
    <t xml:space="preserve">     Daily Bus Pass Trips</t>
  </si>
  <si>
    <t>Assumed Mass Transit Passes:</t>
  </si>
  <si>
    <t xml:space="preserve">     Monthly Bus Passes</t>
  </si>
  <si>
    <t xml:space="preserve">     Daily Bus Passes</t>
  </si>
  <si>
    <t>Assumed Mass Transit Passes</t>
  </si>
  <si>
    <r>
      <t xml:space="preserve">I. Trip / Bus Pass / Mode / User Projections - For Information Only.  </t>
    </r>
    <r>
      <rPr>
        <b/>
        <i/>
        <u val="single"/>
        <sz val="10"/>
        <rFont val="Arial"/>
        <family val="2"/>
      </rPr>
      <t xml:space="preserve">For mass transit, limit the trip utilization to the number of trips that makes the monthly bus pass cost effective.  (Example:  The monthly bus pass cost is $83.00 and the daily bus pass cost is $7.00, trip utilization would be limited to a maximum of 12 days or 24 one-way trips even though the consumer may take 50 one-way trips in the month.  It is more cost effective to provide one monthly bus pass at $83.00  than 12 daily bus passes at $84.00) </t>
    </r>
  </si>
  <si>
    <r>
      <t>1.</t>
    </r>
    <r>
      <rPr>
        <b/>
        <sz val="7"/>
        <rFont val="Times New Roman"/>
        <family val="1"/>
      </rPr>
      <t xml:space="preserve">               </t>
    </r>
    <r>
      <rPr>
        <b/>
        <sz val="12"/>
        <rFont val="Times New Roman"/>
        <family val="1"/>
      </rPr>
      <t xml:space="preserve">Trip / Mode Projections and Mass Transit Passes (Green Boxes). Complete these data fields based on your assumption of the projected number of trips that will be provided by each mode of transportation.  </t>
    </r>
    <r>
      <rPr>
        <sz val="12"/>
        <rFont val="Times New Roman"/>
        <family val="1"/>
      </rPr>
      <t xml:space="preserve">These fields will be used to understand the basis made by the Offeror in terms of shifting ridership from one mode to the other as well as the expected utilization of MATP services for the MA population.  </t>
    </r>
    <r>
      <rPr>
        <sz val="12"/>
        <color indexed="48"/>
        <rFont val="Times New Roman"/>
        <family val="1"/>
      </rPr>
      <t xml:space="preserve">For mass transit, limit the trip utilization to the number of trips that makes the monthly bus pass cost effective.  (Example:  The monthly bus pass cost is $83.00 and the daily bus pass cost is $7.00, trip utilization would be limited to a maximum of 12 days or 24 one-way trips even though the consumer may take 50 one-way trips in the month.  It is more cost effective to provide one monthly bus pass at $83.00  than12 daily bus passes at $84.00.)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</si>
</sst>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quot;$&quot;* #,##0_);_(&quot;$&quot;* \(#,##0\);_(&quot;$&quot;* &quot;-&quot;??_);_(@_)"/>
    <numFmt numFmtId="169" formatCode="_(* #,##0.0000_);_(* \(#,##0.0000\);_(* &quot;-&quot;??_);_(@_)"/>
    <numFmt numFmtId="170" formatCode="0.000%"/>
    <numFmt numFmtId="171" formatCode="&quot;$&quot;#,##0"/>
    <numFmt numFmtId="172" formatCode="mmm\-yyyy"/>
    <numFmt numFmtId="173" formatCode="m/d/yyyy;@"/>
    <numFmt numFmtId="174" formatCode="#,##0.0_);[Red]\(#,##0.0\)"/>
    <numFmt numFmtId="175" formatCode="&quot;$&quot;#,##0.00"/>
    <numFmt numFmtId="176" formatCode="0.00_)"/>
    <numFmt numFmtId="177" formatCode="m/d"/>
    <numFmt numFmtId="178" formatCode="0.000000"/>
    <numFmt numFmtId="179" formatCode="mmmm\ d\,\ yyyy"/>
    <numFmt numFmtId="180" formatCode="&quot;$&quot;#,##0.000_);[Red]\(&quot;$&quot;#,##0.000\)"/>
    <numFmt numFmtId="181" formatCode="#,##0.0000_);[Red]\(#,##0.0000\)"/>
    <numFmt numFmtId="182" formatCode="#,##0.0_);\(#,##0.0\)"/>
    <numFmt numFmtId="183" formatCode="General_)"/>
    <numFmt numFmtId="184" formatCode="&quot;$&quot;#,##0.0_);[Red]\(&quot;$&quot;#,##0.0\)"/>
    <numFmt numFmtId="185" formatCode="#,##0.000_);[Red]\(#,##0.000\)"/>
    <numFmt numFmtId="186" formatCode="0.0000\x"/>
    <numFmt numFmtId="187" formatCode="#,##0.000_);\(#,##0.000\)"/>
    <numFmt numFmtId="188" formatCode="_-* #,##0.000000_-;\-* #,##0.000000_-;_-* &quot;-&quot;??????_-;_-@_-"/>
    <numFmt numFmtId="189" formatCode="#,##0.00_ ;[Red]\-#,##0.00\ "/>
    <numFmt numFmtId="190" formatCode="#,##0.0\x_);\(#,##0.0\x\);#,##0.0\x_);@_)"/>
    <numFmt numFmtId="191" formatCode="#,##0.0\ ;\(#,##0.0\)"/>
    <numFmt numFmtId="192" formatCode="#,##0.0\%_);\(#,##0.0\%\);#,##0.0\%_);@_)"/>
    <numFmt numFmtId="193" formatCode="0.0*100"/>
    <numFmt numFmtId="194" formatCode="_(&quot;$&quot;* #,##0.000_);_(&quot;$&quot;* \(#,##0.000\);_(&quot;$&quot;* &quot;-&quot;??_);_(@_)"/>
    <numFmt numFmtId="195" formatCode="_(&quot;$&quot;* #,##0.0000_);_(&quot;$&quot;* \(#,##0.0000\);_(&quot;$&quot;* &quot;-&quot;??_);_(@_)"/>
    <numFmt numFmtId="196" formatCode="_(&quot;$&quot;* #,##0.0_);_(&quot;$&quot;* \(#,##0.0\);_(&quot;$&quot;* &quot;-&quot;??_);_(@_)"/>
    <numFmt numFmtId="197" formatCode="_(* #,##0.000_);_(* \(#,##0.000\);_(* &quot;-&quot;???_);_(@_)"/>
    <numFmt numFmtId="198" formatCode="_(* #,##0.0_);_(* \(#,##0.0\);_(* &quot;-&quot;?_);_(@_)"/>
    <numFmt numFmtId="199" formatCode="&quot;Yes&quot;;&quot;Yes&quot;;&quot;No&quot;"/>
    <numFmt numFmtId="200" formatCode="&quot;True&quot;;&quot;True&quot;;&quot;False&quot;"/>
    <numFmt numFmtId="201" formatCode="&quot;On&quot;;&quot;On&quot;;&quot;Off&quot;"/>
    <numFmt numFmtId="202" formatCode="[$€-2]\ #,##0.00_);[Red]\([$€-2]\ #,##0.00\)"/>
  </numFmts>
  <fonts count="96">
    <font>
      <sz val="10"/>
      <name val="Arial"/>
      <family val="0"/>
    </font>
    <font>
      <u val="single"/>
      <sz val="10"/>
      <color indexed="36"/>
      <name val="Arial"/>
      <family val="0"/>
    </font>
    <font>
      <u val="single"/>
      <sz val="10"/>
      <color indexed="12"/>
      <name val="Arial"/>
      <family val="0"/>
    </font>
    <font>
      <b/>
      <sz val="10"/>
      <name val="Arial"/>
      <family val="2"/>
    </font>
    <font>
      <b/>
      <i/>
      <sz val="10"/>
      <name val="Arial"/>
      <family val="2"/>
    </font>
    <font>
      <b/>
      <u val="single"/>
      <sz val="10"/>
      <name val="Arial"/>
      <family val="2"/>
    </font>
    <font>
      <sz val="10"/>
      <name val="Times New Roman"/>
      <family val="1"/>
    </font>
    <font>
      <sz val="9"/>
      <name val="Times New Roman"/>
      <family val="1"/>
    </font>
    <font>
      <sz val="8"/>
      <name val="Times New Roman"/>
      <family val="1"/>
    </font>
    <font>
      <u val="single"/>
      <sz val="8"/>
      <name val="Times New Roman"/>
      <family val="1"/>
    </font>
    <font>
      <i/>
      <sz val="8"/>
      <name val="Times New Roman"/>
      <family val="1"/>
    </font>
    <font>
      <u val="singleAccounting"/>
      <sz val="8"/>
      <name val="Times New Roman"/>
      <family val="1"/>
    </font>
    <font>
      <b/>
      <u val="single"/>
      <sz val="8"/>
      <name val="Times New Roman"/>
      <family val="1"/>
    </font>
    <font>
      <b/>
      <sz val="8"/>
      <name val="Times New Roman"/>
      <family val="1"/>
    </font>
    <font>
      <sz val="10"/>
      <name val="Verdana"/>
      <family val="0"/>
    </font>
    <font>
      <b/>
      <u val="single"/>
      <sz val="12"/>
      <name val="Arial"/>
      <family val="2"/>
    </font>
    <font>
      <b/>
      <sz val="12"/>
      <name val="Arial"/>
      <family val="2"/>
    </font>
    <font>
      <sz val="12"/>
      <name val="Arial"/>
      <family val="2"/>
    </font>
    <font>
      <b/>
      <u val="single"/>
      <sz val="8"/>
      <name val="Arial"/>
      <family val="2"/>
    </font>
    <font>
      <b/>
      <sz val="8"/>
      <name val="Arial"/>
      <family val="2"/>
    </font>
    <font>
      <b/>
      <sz val="12"/>
      <color indexed="11"/>
      <name val="Arial"/>
      <family val="2"/>
    </font>
    <font>
      <i/>
      <sz val="10"/>
      <name val="Arial"/>
      <family val="2"/>
    </font>
    <font>
      <i/>
      <u val="single"/>
      <sz val="10"/>
      <name val="Arial"/>
      <family val="2"/>
    </font>
    <font>
      <sz val="8"/>
      <name val="Tahoma"/>
      <family val="2"/>
    </font>
    <font>
      <i/>
      <u val="single"/>
      <sz val="8"/>
      <name val="Arial"/>
      <family val="2"/>
    </font>
    <font>
      <i/>
      <sz val="8"/>
      <name val="Arial"/>
      <family val="2"/>
    </font>
    <font>
      <b/>
      <i/>
      <sz val="8"/>
      <name val="Arial"/>
      <family val="2"/>
    </font>
    <font>
      <sz val="14"/>
      <name val="Arial Black"/>
      <family val="2"/>
    </font>
    <font>
      <b/>
      <sz val="11"/>
      <color indexed="9"/>
      <name val="Arial"/>
      <family val="2"/>
    </font>
    <font>
      <b/>
      <sz val="11"/>
      <name val="Arial"/>
      <family val="2"/>
    </font>
    <font>
      <sz val="10"/>
      <color indexed="12"/>
      <name val="Arial"/>
      <family val="0"/>
    </font>
    <font>
      <b/>
      <sz val="10"/>
      <color indexed="12"/>
      <name val="Arial"/>
      <family val="2"/>
    </font>
    <font>
      <b/>
      <strike/>
      <sz val="10"/>
      <name val="Arial"/>
      <family val="2"/>
    </font>
    <font>
      <sz val="10"/>
      <color indexed="9"/>
      <name val="Arial"/>
      <family val="2"/>
    </font>
    <font>
      <sz val="11"/>
      <name val="Times New Roman"/>
      <family val="1"/>
    </font>
    <font>
      <b/>
      <u val="single"/>
      <sz val="11"/>
      <name val="Times New Roman"/>
      <family val="1"/>
    </font>
    <font>
      <u val="single"/>
      <sz val="11"/>
      <name val="Times New Roman"/>
      <family val="1"/>
    </font>
    <font>
      <u val="singleAccounting"/>
      <sz val="11"/>
      <name val="Times New Roman"/>
      <family val="1"/>
    </font>
    <font>
      <i/>
      <u val="single"/>
      <sz val="8"/>
      <name val="Times New Roman"/>
      <family val="1"/>
    </font>
    <font>
      <b/>
      <u val="single"/>
      <sz val="11"/>
      <name val="Verdana"/>
      <family val="2"/>
    </font>
    <font>
      <i/>
      <sz val="10"/>
      <name val="Verdana"/>
      <family val="2"/>
    </font>
    <font>
      <sz val="8"/>
      <name val="Times"/>
      <family val="0"/>
    </font>
    <font>
      <strike/>
      <sz val="8"/>
      <name val="Arial"/>
      <family val="2"/>
    </font>
    <font>
      <sz val="8"/>
      <color indexed="8"/>
      <name val="Arial"/>
      <family val="2"/>
    </font>
    <font>
      <sz val="8"/>
      <color indexed="12"/>
      <name val="Helvetica"/>
      <family val="0"/>
    </font>
    <font>
      <b/>
      <sz val="8"/>
      <color indexed="8"/>
      <name val="Arial"/>
      <family val="2"/>
    </font>
    <font>
      <sz val="8"/>
      <name val="Arial"/>
      <family val="0"/>
    </font>
    <font>
      <sz val="10"/>
      <name val="Helv"/>
      <family val="0"/>
    </font>
    <font>
      <sz val="8"/>
      <name val="Helv"/>
      <family val="0"/>
    </font>
    <font>
      <sz val="8"/>
      <color indexed="18"/>
      <name val="Times New Roman"/>
      <family val="0"/>
    </font>
    <font>
      <b/>
      <sz val="18"/>
      <name val="Arial"/>
      <family val="0"/>
    </font>
    <font>
      <sz val="8"/>
      <name val="Palatino"/>
      <family val="1"/>
    </font>
    <font>
      <b/>
      <i/>
      <sz val="16"/>
      <name val="Helv"/>
      <family val="0"/>
    </font>
    <font>
      <sz val="8"/>
      <name val="Helvetica"/>
      <family val="2"/>
    </font>
    <font>
      <sz val="10"/>
      <color indexed="8"/>
      <name val="Arial"/>
      <family val="2"/>
    </font>
    <font>
      <b/>
      <sz val="10"/>
      <color indexed="8"/>
      <name val="Arial"/>
      <family val="2"/>
    </font>
    <font>
      <b/>
      <sz val="26"/>
      <name val="Times New Roman"/>
      <family val="1"/>
    </font>
    <font>
      <b/>
      <sz val="18"/>
      <name val="Times New Roman"/>
      <family val="1"/>
    </font>
    <font>
      <sz val="10"/>
      <name val="Book Antiqua"/>
      <family val="0"/>
    </font>
    <font>
      <sz val="8"/>
      <color indexed="14"/>
      <name val="Helvetica"/>
      <family val="0"/>
    </font>
    <font>
      <b/>
      <sz val="9"/>
      <name val="Arial"/>
      <family val="2"/>
    </font>
    <font>
      <sz val="7"/>
      <name val="Times New Roman"/>
      <family val="1"/>
    </font>
    <font>
      <b/>
      <u val="single"/>
      <sz val="9"/>
      <name val="Arial"/>
      <family val="0"/>
    </font>
    <font>
      <sz val="8"/>
      <color indexed="9"/>
      <name val="Arial"/>
      <family val="2"/>
    </font>
    <font>
      <sz val="12"/>
      <name val="Times New Roman"/>
      <family val="1"/>
    </font>
    <font>
      <b/>
      <sz val="12"/>
      <name val="Times New Roman"/>
      <family val="1"/>
    </font>
    <font>
      <b/>
      <sz val="7"/>
      <name val="Times New Roman"/>
      <family val="1"/>
    </font>
    <font>
      <b/>
      <u val="single"/>
      <sz val="14"/>
      <name val="Times New Roman"/>
      <family val="1"/>
    </font>
    <font>
      <b/>
      <i/>
      <u val="single"/>
      <sz val="10"/>
      <name val="Arial"/>
      <family val="2"/>
    </font>
    <font>
      <sz val="12"/>
      <color indexed="48"/>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8"/>
        <bgColor indexed="64"/>
      </patternFill>
    </fill>
    <fill>
      <patternFill patternType="solid">
        <fgColor indexed="55"/>
        <bgColor indexed="64"/>
      </patternFill>
    </fill>
    <fill>
      <patternFill patternType="solid">
        <fgColor indexed="47"/>
        <bgColor indexed="64"/>
      </patternFill>
    </fill>
    <fill>
      <patternFill patternType="solid">
        <fgColor indexed="56"/>
        <bgColor indexed="64"/>
      </patternFill>
    </fill>
    <fill>
      <patternFill patternType="solid">
        <fgColor indexed="45"/>
        <bgColor indexed="64"/>
      </patternFill>
    </fill>
  </fills>
  <borders count="162">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8"/>
      </bottom>
    </border>
    <border>
      <left style="thin"/>
      <right style="thin"/>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ck"/>
      <bottom style="thin"/>
    </border>
    <border>
      <left>
        <color indexed="63"/>
      </left>
      <right>
        <color indexed="63"/>
      </right>
      <top style="double"/>
      <bottom>
        <color indexed="63"/>
      </bottom>
    </border>
    <border>
      <left>
        <color indexed="63"/>
      </left>
      <right>
        <color indexed="63"/>
      </right>
      <top>
        <color indexed="63"/>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hair"/>
      <bottom style="hair"/>
    </border>
    <border>
      <left style="thin"/>
      <right style="thin"/>
      <top style="hair"/>
      <bottom style="hair"/>
    </border>
    <border>
      <left style="medium"/>
      <right style="medium"/>
      <top>
        <color indexed="63"/>
      </top>
      <bottom style="double"/>
    </border>
    <border>
      <left style="medium"/>
      <right style="thin"/>
      <top style="hair"/>
      <bottom style="double"/>
    </border>
    <border>
      <left style="thin"/>
      <right style="thin"/>
      <top style="hair"/>
      <bottom style="double"/>
    </border>
    <border>
      <left style="medium"/>
      <right style="thin"/>
      <top>
        <color indexed="63"/>
      </top>
      <bottom style="hair"/>
    </border>
    <border>
      <left style="thin"/>
      <right style="medium"/>
      <top>
        <color indexed="63"/>
      </top>
      <bottom style="hair"/>
    </border>
    <border>
      <left style="thin"/>
      <right style="medium"/>
      <top style="hair"/>
      <bottom style="hair"/>
    </border>
    <border>
      <left style="medium"/>
      <right style="medium"/>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color indexed="63"/>
      </top>
      <bottom style="hair"/>
    </border>
    <border>
      <left style="medium"/>
      <right style="medium"/>
      <top style="hair"/>
      <bottom style="double"/>
    </border>
    <border>
      <left style="thin"/>
      <right style="medium"/>
      <top style="hair"/>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style="medium"/>
      <bottom style="thin"/>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medium"/>
      <right style="medium"/>
      <top style="medium"/>
      <bottom style="hair"/>
    </border>
    <border>
      <left style="thin"/>
      <right>
        <color indexed="63"/>
      </right>
      <top style="medium"/>
      <bottom style="hair"/>
    </border>
    <border>
      <left style="medium"/>
      <right style="medium"/>
      <top style="hair"/>
      <bottom style="hair"/>
    </border>
    <border>
      <left style="thin"/>
      <right>
        <color indexed="63"/>
      </right>
      <top style="hair"/>
      <bottom style="hair"/>
    </border>
    <border>
      <left style="thin"/>
      <right>
        <color indexed="63"/>
      </right>
      <top style="hair"/>
      <bottom style="double"/>
    </border>
    <border>
      <left style="medium"/>
      <right style="medium"/>
      <top style="thin"/>
      <bottom style="thin"/>
    </border>
    <border>
      <left style="medium"/>
      <right style="thin"/>
      <top style="thin"/>
      <bottom style="thin"/>
    </border>
    <border>
      <left style="medium"/>
      <right style="medium"/>
      <top style="thin"/>
      <bottom>
        <color indexed="63"/>
      </bottom>
    </border>
    <border>
      <left style="thin"/>
      <right style="medium"/>
      <top style="thin"/>
      <bottom style="thin"/>
    </border>
    <border>
      <left style="thin"/>
      <right>
        <color indexed="63"/>
      </right>
      <top style="thin"/>
      <bottom style="hair"/>
    </border>
    <border>
      <left style="medium"/>
      <right style="medium"/>
      <top style="hair"/>
      <bottom style="medium"/>
    </border>
    <border>
      <left style="thin"/>
      <right>
        <color indexed="63"/>
      </right>
      <top style="hair"/>
      <bottom style="medium"/>
    </border>
    <border>
      <left>
        <color indexed="63"/>
      </left>
      <right style="medium"/>
      <top style="thin"/>
      <bottom style="hair"/>
    </border>
    <border>
      <left>
        <color indexed="63"/>
      </left>
      <right style="medium"/>
      <top>
        <color indexed="63"/>
      </top>
      <bottom style="hair"/>
    </border>
    <border>
      <left>
        <color indexed="63"/>
      </left>
      <right style="medium"/>
      <top style="hair"/>
      <bottom style="double"/>
    </border>
    <border>
      <left>
        <color indexed="63"/>
      </left>
      <right style="medium"/>
      <top>
        <color indexed="63"/>
      </top>
      <bottom style="medium"/>
    </border>
    <border>
      <left style="thin"/>
      <right style="medium"/>
      <top style="double"/>
      <bottom style="medium"/>
    </border>
    <border>
      <left>
        <color indexed="63"/>
      </left>
      <right>
        <color indexed="63"/>
      </right>
      <top style="medium"/>
      <bottom style="medium"/>
    </border>
    <border>
      <left>
        <color indexed="63"/>
      </left>
      <right style="medium"/>
      <top style="double"/>
      <bottom style="medium"/>
    </border>
    <border>
      <left style="medium"/>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double"/>
    </border>
    <border>
      <left>
        <color indexed="63"/>
      </left>
      <right>
        <color indexed="63"/>
      </right>
      <top>
        <color indexed="63"/>
      </top>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style="medium"/>
      <top>
        <color indexed="63"/>
      </top>
      <bottom style="double"/>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double"/>
    </border>
    <border>
      <left style="medium"/>
      <right style="thin"/>
      <top style="thin"/>
      <bottom style="medium"/>
    </border>
    <border>
      <left style="thin"/>
      <right style="thin"/>
      <top style="thin"/>
      <bottom style="medium"/>
    </border>
    <border>
      <left style="medium"/>
      <right style="medium"/>
      <top style="hair"/>
      <bottom>
        <color indexed="63"/>
      </bottom>
    </border>
    <border>
      <left style="medium"/>
      <right style="thin"/>
      <top style="hair"/>
      <bottom>
        <color indexed="63"/>
      </bottom>
    </border>
    <border>
      <left style="medium"/>
      <right style="thin"/>
      <top>
        <color indexed="63"/>
      </top>
      <bottom>
        <color indexed="63"/>
      </bottom>
    </border>
    <border>
      <left>
        <color indexed="63"/>
      </left>
      <right style="thin"/>
      <top style="medium"/>
      <bottom style="thin"/>
    </border>
    <border>
      <left>
        <color indexed="63"/>
      </left>
      <right style="thin"/>
      <top style="hair"/>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double"/>
    </border>
    <border>
      <left>
        <color indexed="63"/>
      </left>
      <right>
        <color indexed="63"/>
      </right>
      <top style="medium"/>
      <bottom style="hair"/>
    </border>
    <border>
      <left>
        <color indexed="63"/>
      </left>
      <right>
        <color indexed="63"/>
      </right>
      <top style="hair"/>
      <bottom style="hair"/>
    </border>
    <border>
      <left style="thin"/>
      <right style="medium"/>
      <top style="double"/>
      <bottom>
        <color indexed="63"/>
      </bottom>
    </border>
    <border>
      <left style="medium"/>
      <right style="medium"/>
      <top style="double"/>
      <bottom style="hair"/>
    </border>
    <border>
      <left style="medium"/>
      <right style="thin"/>
      <top style="double"/>
      <bottom style="hair"/>
    </border>
    <border>
      <left>
        <color indexed="63"/>
      </left>
      <right>
        <color indexed="63"/>
      </right>
      <top style="double"/>
      <bottom style="hair"/>
    </border>
    <border>
      <left style="thin"/>
      <right style="thin"/>
      <top style="double"/>
      <bottom style="hair"/>
    </border>
    <border>
      <left style="thin"/>
      <right style="medium"/>
      <top style="double"/>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style="thin"/>
    </border>
    <border>
      <left style="medium"/>
      <right>
        <color indexed="63"/>
      </right>
      <top style="thin"/>
      <bottom style="hair"/>
    </border>
    <border>
      <left style="medium"/>
      <right>
        <color indexed="63"/>
      </right>
      <top>
        <color indexed="63"/>
      </top>
      <bottom style="hair"/>
    </border>
    <border>
      <left style="medium"/>
      <right>
        <color indexed="63"/>
      </right>
      <top style="hair"/>
      <bottom style="double"/>
    </border>
    <border>
      <left style="medium"/>
      <right>
        <color indexed="63"/>
      </right>
      <top style="double"/>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hair"/>
    </border>
    <border>
      <left style="medium"/>
      <right>
        <color indexed="63"/>
      </right>
      <top style="medium"/>
      <bottom style="medium"/>
    </border>
    <border>
      <left>
        <color indexed="63"/>
      </left>
      <right style="medium"/>
      <top style="medium"/>
      <bottom style="mediu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41" fillId="0" borderId="0">
      <alignment/>
      <protection/>
    </xf>
    <xf numFmtId="0" fontId="85" fillId="26" borderId="0" applyNumberFormat="0" applyBorder="0" applyAlignment="0" applyProtection="0"/>
    <xf numFmtId="0" fontId="42" fillId="0" borderId="0" applyNumberFormat="0" applyFill="0" applyBorder="0" applyAlignment="0" applyProtection="0"/>
    <xf numFmtId="0" fontId="43" fillId="27" borderId="0" applyNumberFormat="0" applyFill="0" applyBorder="0" applyAlignment="0" applyProtection="0"/>
    <xf numFmtId="14" fontId="44" fillId="0" borderId="0" applyNumberFormat="0" applyFill="0" applyBorder="0" applyAlignment="0" applyProtection="0"/>
    <xf numFmtId="0" fontId="45" fillId="27" borderId="1" applyNumberFormat="0" applyFill="0" applyBorder="0" applyAlignment="0" applyProtection="0"/>
    <xf numFmtId="0" fontId="8" fillId="0" borderId="2" applyNumberFormat="0" applyFont="0" applyFill="0" applyAlignment="0" applyProtection="0"/>
    <xf numFmtId="183" fontId="0" fillId="0" borderId="3" applyNumberFormat="0" applyFill="0" applyAlignment="0" applyProtection="0"/>
    <xf numFmtId="0" fontId="86" fillId="28" borderId="4" applyNumberFormat="0" applyAlignment="0" applyProtection="0"/>
    <xf numFmtId="0" fontId="87" fillId="29" borderId="5" applyNumberFormat="0" applyAlignment="0" applyProtection="0"/>
    <xf numFmtId="0" fontId="46" fillId="0" borderId="0" applyNumberFormat="0" applyFill="0" applyBorder="0" applyAlignment="0" applyProtection="0"/>
    <xf numFmtId="0" fontId="47" fillId="0" borderId="0">
      <alignment/>
      <protection/>
    </xf>
    <xf numFmtId="0" fontId="47" fillId="0" borderId="0">
      <alignment/>
      <protection/>
    </xf>
    <xf numFmtId="43" fontId="0" fillId="0" borderId="0" applyFont="0" applyFill="0" applyBorder="0" applyAlignment="0" applyProtection="0"/>
    <xf numFmtId="41" fontId="0" fillId="0" borderId="0" applyFont="0" applyFill="0" applyBorder="0" applyAlignment="0" applyProtection="0"/>
    <xf numFmtId="174" fontId="8" fillId="0" borderId="0" applyFont="0" applyFill="0" applyBorder="0" applyAlignment="0" applyProtection="0"/>
    <xf numFmtId="40" fontId="13" fillId="0" borderId="0" applyFont="0" applyFill="0" applyBorder="0" applyAlignment="0" applyProtection="0"/>
    <xf numFmtId="185" fontId="13" fillId="0" borderId="0" applyFont="0" applyFill="0" applyBorder="0" applyAlignment="0" applyProtection="0"/>
    <xf numFmtId="3" fontId="0" fillId="0" borderId="0" applyFont="0" applyFill="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44" fontId="0" fillId="0" borderId="0" applyFont="0" applyFill="0" applyBorder="0" applyAlignment="0" applyProtection="0"/>
    <xf numFmtId="42" fontId="0" fillId="0" borderId="0" applyFont="0" applyFill="0" applyBorder="0" applyAlignment="0" applyProtection="0"/>
    <xf numFmtId="184" fontId="6" fillId="0" borderId="0" applyFont="0" applyFill="0" applyBorder="0" applyAlignment="0" applyProtection="0"/>
    <xf numFmtId="8" fontId="8" fillId="0" borderId="0" applyFont="0" applyFill="0" applyBorder="0" applyAlignment="0" applyProtection="0"/>
    <xf numFmtId="180" fontId="8" fillId="0" borderId="0" applyFont="0" applyFill="0" applyBorder="0" applyAlignment="0" applyProtection="0"/>
    <xf numFmtId="186" fontId="0" fillId="0" borderId="0" applyFont="0" applyFill="0" applyBorder="0" applyAlignment="0" applyProtection="0"/>
    <xf numFmtId="7" fontId="48" fillId="0" borderId="0" applyFill="0" applyBorder="0">
      <alignment horizontal="right"/>
      <protection/>
    </xf>
    <xf numFmtId="8" fontId="49" fillId="0" borderId="0" applyNumberFormat="0" applyFill="0" applyBorder="0" applyAlignment="0">
      <protection/>
    </xf>
    <xf numFmtId="183" fontId="8" fillId="0" borderId="0" applyFont="0" applyFill="0" applyBorder="0" applyProtection="0">
      <alignment horizontal="right"/>
    </xf>
    <xf numFmtId="0" fontId="47" fillId="0" borderId="6">
      <alignment/>
      <protection/>
    </xf>
    <xf numFmtId="0" fontId="47" fillId="0" borderId="6">
      <alignment/>
      <protection/>
    </xf>
    <xf numFmtId="0" fontId="88" fillId="0" borderId="0" applyNumberFormat="0" applyFill="0" applyBorder="0" applyAlignment="0" applyProtection="0"/>
    <xf numFmtId="0" fontId="8" fillId="0" borderId="0" applyProtection="0">
      <alignment/>
    </xf>
    <xf numFmtId="0" fontId="3" fillId="0" borderId="0" applyProtection="0">
      <alignment/>
    </xf>
    <xf numFmtId="0" fontId="0" fillId="0" borderId="0" applyProtection="0">
      <alignment/>
    </xf>
    <xf numFmtId="0" fontId="46" fillId="0" borderId="0" applyProtection="0">
      <alignment/>
    </xf>
    <xf numFmtId="2" fontId="0" fillId="0" borderId="0" applyFont="0" applyFill="0" applyBorder="0" applyAlignment="0" applyProtection="0"/>
    <xf numFmtId="187" fontId="48" fillId="0" borderId="0" applyFill="0" applyBorder="0">
      <alignment horizontal="right"/>
      <protection/>
    </xf>
    <xf numFmtId="0" fontId="1" fillId="0" borderId="0" applyNumberFormat="0" applyFill="0" applyBorder="0" applyAlignment="0" applyProtection="0"/>
    <xf numFmtId="174" fontId="46" fillId="27" borderId="7" applyFont="0" applyBorder="0" applyAlignment="0" applyProtection="0"/>
    <xf numFmtId="0" fontId="89" fillId="30" borderId="0" applyNumberFormat="0" applyBorder="0" applyAlignment="0" applyProtection="0"/>
    <xf numFmtId="38" fontId="46" fillId="31" borderId="0" applyNumberFormat="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90" fillId="0" borderId="8" applyNumberFormat="0" applyFill="0" applyAlignment="0" applyProtection="0"/>
    <xf numFmtId="0" fontId="90" fillId="0" borderId="0" applyNumberFormat="0" applyFill="0" applyBorder="0" applyAlignment="0" applyProtection="0"/>
    <xf numFmtId="0" fontId="2" fillId="0" borderId="0" applyNumberFormat="0" applyFill="0" applyBorder="0" applyAlignment="0" applyProtection="0"/>
    <xf numFmtId="182" fontId="30" fillId="0" borderId="0" applyNumberFormat="0" applyFill="0" applyBorder="0" applyAlignment="0" applyProtection="0"/>
    <xf numFmtId="10" fontId="46" fillId="32" borderId="7" applyNumberFormat="0" applyBorder="0" applyAlignment="0" applyProtection="0"/>
    <xf numFmtId="171" fontId="46" fillId="32" borderId="0" applyNumberFormat="0" applyFont="0" applyBorder="0" applyAlignment="0" applyProtection="0"/>
    <xf numFmtId="167" fontId="46" fillId="32" borderId="9" applyNumberFormat="0" applyFont="0" applyAlignment="0" applyProtection="0"/>
    <xf numFmtId="0" fontId="91" fillId="0" borderId="10" applyNumberFormat="0" applyFill="0" applyAlignment="0" applyProtection="0"/>
    <xf numFmtId="188" fontId="0" fillId="0" borderId="0" applyFill="0" applyBorder="0" applyProtection="0">
      <alignment horizontal="right"/>
    </xf>
    <xf numFmtId="189" fontId="0" fillId="0" borderId="0" applyFill="0" applyBorder="0" applyProtection="0">
      <alignment horizontal="right"/>
    </xf>
    <xf numFmtId="190" fontId="51" fillId="0" borderId="0" applyFont="0" applyFill="0" applyBorder="0" applyProtection="0">
      <alignment horizontal="right"/>
    </xf>
    <xf numFmtId="0" fontId="92" fillId="33" borderId="0" applyNumberFormat="0" applyBorder="0" applyAlignment="0" applyProtection="0"/>
    <xf numFmtId="176" fontId="52" fillId="0" borderId="0">
      <alignment/>
      <protection/>
    </xf>
    <xf numFmtId="0" fontId="14" fillId="0" borderId="0">
      <alignment/>
      <protection/>
    </xf>
    <xf numFmtId="0" fontId="53" fillId="0" borderId="0" applyFill="0" applyBorder="0" applyAlignment="0" applyProtection="0"/>
    <xf numFmtId="0" fontId="0" fillId="34" borderId="11" applyNumberFormat="0" applyFont="0" applyAlignment="0" applyProtection="0"/>
    <xf numFmtId="1" fontId="19" fillId="0" borderId="0" applyFont="0" applyFill="0" applyBorder="0" applyAlignment="0" applyProtection="0"/>
    <xf numFmtId="191" fontId="46" fillId="0" borderId="0" applyNumberFormat="0" applyFill="0" applyBorder="0" applyAlignment="0" applyProtection="0"/>
    <xf numFmtId="0" fontId="19" fillId="0" borderId="0" applyNumberFormat="0" applyFill="0" applyBorder="0" applyAlignment="0" applyProtection="0"/>
    <xf numFmtId="0" fontId="93" fillId="28" borderId="12" applyNumberFormat="0" applyAlignment="0" applyProtection="0"/>
    <xf numFmtId="40" fontId="54" fillId="27" borderId="0">
      <alignment horizontal="right"/>
      <protection/>
    </xf>
    <xf numFmtId="0" fontId="55" fillId="27" borderId="0">
      <alignment horizontal="left"/>
      <protection/>
    </xf>
    <xf numFmtId="0" fontId="56" fillId="0" borderId="0" applyFill="0" applyBorder="0" applyProtection="0">
      <alignment horizontal="left"/>
    </xf>
    <xf numFmtId="0" fontId="57" fillId="0" borderId="0" applyFill="0" applyBorder="0" applyProtection="0">
      <alignment horizontal="left"/>
    </xf>
    <xf numFmtId="177" fontId="0" fillId="0" borderId="0" applyFont="0" applyFill="0" applyBorder="0" applyAlignment="0" applyProtection="0"/>
    <xf numFmtId="0" fontId="47" fillId="0" borderId="0">
      <alignment/>
      <protection/>
    </xf>
    <xf numFmtId="0" fontId="47" fillId="0" borderId="0">
      <alignment/>
      <protection/>
    </xf>
    <xf numFmtId="9" fontId="0" fillId="0" borderId="0" applyFont="0" applyFill="0" applyBorder="0" applyAlignment="0" applyProtection="0"/>
    <xf numFmtId="167" fontId="10" fillId="0" borderId="0" applyFont="0" applyFill="0" applyBorder="0" applyAlignment="0" applyProtection="0"/>
    <xf numFmtId="10" fontId="0" fillId="0" borderId="0" applyFont="0" applyFill="0" applyBorder="0" applyAlignment="0" applyProtection="0"/>
    <xf numFmtId="192" fontId="8" fillId="0" borderId="0" applyFont="0" applyFill="0" applyBorder="0" applyProtection="0">
      <alignment horizontal="right"/>
    </xf>
    <xf numFmtId="193" fontId="58" fillId="0" borderId="0">
      <alignment/>
      <protection/>
    </xf>
    <xf numFmtId="170" fontId="48" fillId="0" borderId="0" applyFill="0" applyBorder="0">
      <alignment horizontal="right"/>
      <protection/>
    </xf>
    <xf numFmtId="0" fontId="19" fillId="31" borderId="7" applyNumberFormat="0" applyFont="0" applyAlignment="0" applyProtection="0"/>
    <xf numFmtId="171" fontId="46" fillId="31" borderId="0" applyNumberFormat="0" applyFont="0" applyBorder="0" applyAlignment="0" applyProtection="0"/>
    <xf numFmtId="182" fontId="6" fillId="0" borderId="0">
      <alignment vertical="top"/>
      <protection/>
    </xf>
    <xf numFmtId="37" fontId="59" fillId="0" borderId="0" applyNumberFormat="0" applyFill="0" applyBorder="0" applyAlignment="0" applyProtection="0"/>
    <xf numFmtId="0" fontId="6" fillId="35" borderId="0" applyNumberFormat="0" applyFont="0" applyBorder="0" applyAlignment="0" applyProtection="0"/>
    <xf numFmtId="178" fontId="0" fillId="0" borderId="0">
      <alignment horizontal="left" wrapText="1"/>
      <protection/>
    </xf>
    <xf numFmtId="0" fontId="19" fillId="31" borderId="0" applyNumberFormat="0" applyFont="0" applyBorder="0" applyAlignment="0" applyProtection="0"/>
    <xf numFmtId="0" fontId="60" fillId="0" borderId="0" applyFill="0" applyBorder="0" applyProtection="0">
      <alignment horizontal="center" vertical="center"/>
    </xf>
    <xf numFmtId="0" fontId="60" fillId="0" borderId="0" applyFill="0" applyBorder="0" applyProtection="0">
      <alignment/>
    </xf>
    <xf numFmtId="0" fontId="3" fillId="0" borderId="0" applyFill="0" applyBorder="0" applyProtection="0">
      <alignment horizontal="left"/>
    </xf>
    <xf numFmtId="0" fontId="61" fillId="0" borderId="0" applyFill="0" applyBorder="0" applyProtection="0">
      <alignment horizontal="left" vertical="top"/>
    </xf>
    <xf numFmtId="0" fontId="43" fillId="27" borderId="13" applyNumberFormat="0" applyFont="0" applyFill="0" applyAlignment="0" applyProtection="0"/>
    <xf numFmtId="0" fontId="43" fillId="27" borderId="14" applyNumberFormat="0" applyFont="0" applyFill="0" applyAlignment="0" applyProtection="0"/>
    <xf numFmtId="0" fontId="19" fillId="0" borderId="0" applyNumberFormat="0" applyFill="0" applyBorder="0" applyAlignment="0" applyProtection="0"/>
    <xf numFmtId="18" fontId="43" fillId="27" borderId="0" applyFont="0" applyFill="0" applyBorder="0" applyAlignment="0" applyProtection="0"/>
    <xf numFmtId="0" fontId="94" fillId="0" borderId="0" applyNumberFormat="0" applyFill="0" applyBorder="0" applyAlignment="0" applyProtection="0"/>
    <xf numFmtId="0" fontId="62" fillId="0" borderId="0" applyNumberFormat="0" applyFill="0" applyBorder="0" applyAlignment="0" applyProtection="0"/>
    <xf numFmtId="0" fontId="60" fillId="0" borderId="0" applyNumberFormat="0" applyFill="0" applyBorder="0" applyAlignment="0" applyProtection="0"/>
    <xf numFmtId="0" fontId="0" fillId="0" borderId="15" applyNumberFormat="0" applyFont="0" applyFill="0" applyAlignment="0" applyProtection="0"/>
    <xf numFmtId="0" fontId="47" fillId="0" borderId="16">
      <alignment/>
      <protection/>
    </xf>
    <xf numFmtId="0" fontId="47" fillId="0" borderId="16">
      <alignment/>
      <protection/>
    </xf>
    <xf numFmtId="38" fontId="54" fillId="0" borderId="17" applyFill="0" applyBorder="0" applyAlignment="0" applyProtection="0"/>
    <xf numFmtId="0" fontId="95" fillId="0" borderId="0" applyNumberFormat="0" applyFill="0" applyBorder="0" applyAlignment="0" applyProtection="0"/>
    <xf numFmtId="0" fontId="19" fillId="27" borderId="0" applyNumberFormat="0" applyFont="0" applyAlignment="0" applyProtection="0"/>
    <xf numFmtId="0" fontId="19" fillId="27" borderId="13" applyNumberFormat="0" applyFont="0" applyAlignment="0" applyProtection="0"/>
    <xf numFmtId="0" fontId="63" fillId="0" borderId="0" applyNumberFormat="0" applyFill="0" applyBorder="0" applyAlignment="0" applyProtection="0"/>
    <xf numFmtId="183" fontId="8" fillId="0" borderId="0" applyFont="0" applyFill="0" applyBorder="0" applyProtection="0">
      <alignment horizontal="right"/>
    </xf>
  </cellStyleXfs>
  <cellXfs count="994">
    <xf numFmtId="0" fontId="0" fillId="0" borderId="0" xfId="0" applyAlignment="1">
      <alignment/>
    </xf>
    <xf numFmtId="165" fontId="0" fillId="0" borderId="0" xfId="0" applyNumberFormat="1" applyAlignment="1">
      <alignment/>
    </xf>
    <xf numFmtId="165" fontId="6" fillId="0" borderId="0" xfId="52" applyNumberFormat="1" applyFont="1" applyBorder="1" applyAlignment="1">
      <alignment/>
    </xf>
    <xf numFmtId="165" fontId="7" fillId="0" borderId="0" xfId="52" applyNumberFormat="1" applyFont="1" applyAlignment="1">
      <alignment/>
    </xf>
    <xf numFmtId="0" fontId="8" fillId="0" borderId="0" xfId="0" applyFont="1" applyAlignment="1">
      <alignment/>
    </xf>
    <xf numFmtId="17" fontId="8" fillId="0" borderId="0" xfId="0" applyNumberFormat="1" applyFont="1" applyAlignment="1">
      <alignment/>
    </xf>
    <xf numFmtId="165" fontId="8" fillId="0" borderId="0" xfId="52" applyNumberFormat="1" applyFont="1" applyAlignment="1">
      <alignment/>
    </xf>
    <xf numFmtId="0" fontId="8" fillId="0" borderId="18" xfId="0" applyFont="1" applyBorder="1" applyAlignment="1">
      <alignment/>
    </xf>
    <xf numFmtId="0" fontId="8" fillId="0" borderId="19" xfId="0" applyFont="1" applyBorder="1" applyAlignment="1">
      <alignment/>
    </xf>
    <xf numFmtId="0" fontId="8" fillId="0" borderId="17" xfId="0" applyFont="1" applyBorder="1" applyAlignment="1">
      <alignment/>
    </xf>
    <xf numFmtId="0" fontId="9" fillId="0" borderId="17" xfId="0" applyFont="1" applyBorder="1" applyAlignment="1">
      <alignment/>
    </xf>
    <xf numFmtId="0" fontId="9" fillId="0" borderId="0" xfId="0" applyFont="1" applyAlignment="1">
      <alignment/>
    </xf>
    <xf numFmtId="17" fontId="10" fillId="0" borderId="0" xfId="0" applyNumberFormat="1" applyFont="1" applyAlignment="1">
      <alignment horizontal="center"/>
    </xf>
    <xf numFmtId="165" fontId="8" fillId="0" borderId="18" xfId="52" applyNumberFormat="1" applyFont="1" applyBorder="1" applyAlignment="1">
      <alignment/>
    </xf>
    <xf numFmtId="167" fontId="8" fillId="0" borderId="0" xfId="113" applyNumberFormat="1" applyFont="1" applyAlignment="1">
      <alignment/>
    </xf>
    <xf numFmtId="9" fontId="8" fillId="0" borderId="0" xfId="113" applyFont="1" applyAlignment="1">
      <alignment/>
    </xf>
    <xf numFmtId="165" fontId="9" fillId="0" borderId="0" xfId="52" applyNumberFormat="1" applyFont="1" applyAlignment="1">
      <alignment/>
    </xf>
    <xf numFmtId="43" fontId="8" fillId="0" borderId="0" xfId="0" applyNumberFormat="1" applyFont="1" applyAlignment="1">
      <alignment/>
    </xf>
    <xf numFmtId="168" fontId="8" fillId="0" borderId="18" xfId="62" applyNumberFormat="1" applyFont="1" applyBorder="1" applyAlignment="1">
      <alignment/>
    </xf>
    <xf numFmtId="168" fontId="8" fillId="0" borderId="0" xfId="62" applyNumberFormat="1" applyFont="1" applyAlignment="1">
      <alignment/>
    </xf>
    <xf numFmtId="165" fontId="8" fillId="0" borderId="17" xfId="52" applyNumberFormat="1" applyFont="1" applyBorder="1" applyAlignment="1">
      <alignment/>
    </xf>
    <xf numFmtId="165" fontId="9" fillId="0" borderId="17" xfId="52" applyNumberFormat="1" applyFont="1" applyBorder="1" applyAlignment="1">
      <alignment/>
    </xf>
    <xf numFmtId="168" fontId="8" fillId="0" borderId="0" xfId="0" applyNumberFormat="1" applyFont="1" applyAlignment="1">
      <alignment/>
    </xf>
    <xf numFmtId="165" fontId="8" fillId="36" borderId="0" xfId="52" applyNumberFormat="1" applyFont="1" applyFill="1" applyAlignment="1">
      <alignment/>
    </xf>
    <xf numFmtId="165" fontId="8" fillId="0" borderId="17" xfId="0" applyNumberFormat="1" applyFont="1" applyBorder="1" applyAlignment="1">
      <alignment/>
    </xf>
    <xf numFmtId="165" fontId="8" fillId="0" borderId="0" xfId="0" applyNumberFormat="1" applyFont="1" applyAlignment="1">
      <alignment/>
    </xf>
    <xf numFmtId="166" fontId="8" fillId="0" borderId="0" xfId="0" applyNumberFormat="1" applyFont="1" applyAlignment="1">
      <alignment/>
    </xf>
    <xf numFmtId="169" fontId="8" fillId="0" borderId="0" xfId="0" applyNumberFormat="1" applyFont="1" applyAlignment="1">
      <alignment/>
    </xf>
    <xf numFmtId="0" fontId="8" fillId="37" borderId="18" xfId="0" applyFont="1" applyFill="1" applyBorder="1" applyAlignment="1">
      <alignment/>
    </xf>
    <xf numFmtId="43" fontId="8" fillId="0" borderId="0" xfId="52" applyNumberFormat="1" applyFont="1" applyAlignment="1">
      <alignment/>
    </xf>
    <xf numFmtId="0" fontId="8" fillId="37" borderId="19" xfId="0" applyFont="1" applyFill="1" applyBorder="1" applyAlignment="1">
      <alignment/>
    </xf>
    <xf numFmtId="10" fontId="8" fillId="0" borderId="0" xfId="113" applyNumberFormat="1" applyFont="1" applyAlignment="1">
      <alignment/>
    </xf>
    <xf numFmtId="0" fontId="8" fillId="37" borderId="0" xfId="0" applyFont="1" applyFill="1" applyAlignment="1">
      <alignment/>
    </xf>
    <xf numFmtId="0" fontId="8" fillId="37" borderId="17" xfId="0" applyFont="1" applyFill="1" applyBorder="1" applyAlignment="1">
      <alignment/>
    </xf>
    <xf numFmtId="0" fontId="9" fillId="37" borderId="17" xfId="0" applyFont="1" applyFill="1" applyBorder="1" applyAlignment="1">
      <alignment/>
    </xf>
    <xf numFmtId="0" fontId="12" fillId="0" borderId="0" xfId="0" applyFont="1" applyAlignment="1">
      <alignment/>
    </xf>
    <xf numFmtId="17" fontId="12" fillId="0" borderId="0" xfId="0" applyNumberFormat="1" applyFont="1" applyAlignment="1">
      <alignment/>
    </xf>
    <xf numFmtId="0" fontId="12" fillId="0" borderId="0" xfId="0" applyFont="1" applyAlignment="1">
      <alignment horizontal="center"/>
    </xf>
    <xf numFmtId="164" fontId="8" fillId="0" borderId="0" xfId="52" applyNumberFormat="1" applyFont="1" applyAlignment="1">
      <alignment/>
    </xf>
    <xf numFmtId="44" fontId="8" fillId="0" borderId="0" xfId="62" applyFont="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1"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37" borderId="20" xfId="0" applyFont="1" applyFill="1" applyBorder="1" applyAlignment="1">
      <alignment/>
    </xf>
    <xf numFmtId="0" fontId="8" fillId="37" borderId="22" xfId="0" applyFont="1" applyFill="1" applyBorder="1" applyAlignment="1">
      <alignment/>
    </xf>
    <xf numFmtId="0" fontId="8" fillId="37" borderId="23" xfId="0" applyFont="1" applyFill="1" applyBorder="1" applyAlignment="1">
      <alignment/>
    </xf>
    <xf numFmtId="0" fontId="8" fillId="37" borderId="1" xfId="0" applyFont="1" applyFill="1" applyBorder="1" applyAlignment="1">
      <alignment/>
    </xf>
    <xf numFmtId="0" fontId="8" fillId="37" borderId="21" xfId="0" applyFont="1" applyFill="1" applyBorder="1" applyAlignment="1">
      <alignment/>
    </xf>
    <xf numFmtId="0" fontId="8" fillId="37" borderId="24" xfId="0" applyFont="1" applyFill="1" applyBorder="1" applyAlignment="1">
      <alignment/>
    </xf>
    <xf numFmtId="10" fontId="8" fillId="0" borderId="0" xfId="52" applyNumberFormat="1" applyFont="1" applyAlignment="1">
      <alignment/>
    </xf>
    <xf numFmtId="167" fontId="8" fillId="0" borderId="21" xfId="113" applyNumberFormat="1" applyFont="1" applyBorder="1" applyAlignment="1">
      <alignment/>
    </xf>
    <xf numFmtId="0" fontId="8" fillId="0" borderId="26" xfId="0" applyFont="1" applyBorder="1" applyAlignment="1">
      <alignment/>
    </xf>
    <xf numFmtId="167" fontId="8" fillId="0" borderId="19" xfId="113" applyNumberFormat="1" applyFont="1" applyBorder="1" applyAlignment="1">
      <alignment/>
    </xf>
    <xf numFmtId="0" fontId="8" fillId="37" borderId="26" xfId="0" applyFont="1" applyFill="1" applyBorder="1" applyAlignment="1">
      <alignment/>
    </xf>
    <xf numFmtId="43" fontId="11" fillId="0" borderId="0" xfId="0" applyNumberFormat="1" applyFont="1" applyAlignment="1">
      <alignment/>
    </xf>
    <xf numFmtId="44" fontId="8" fillId="0" borderId="17" xfId="62" applyFont="1" applyBorder="1" applyAlignment="1">
      <alignment/>
    </xf>
    <xf numFmtId="168" fontId="8" fillId="0" borderId="17" xfId="62" applyNumberFormat="1" applyFont="1" applyBorder="1" applyAlignment="1">
      <alignment horizontal="left"/>
    </xf>
    <xf numFmtId="0" fontId="8" fillId="0" borderId="17" xfId="0" applyFont="1" applyBorder="1" applyAlignment="1">
      <alignment horizontal="left"/>
    </xf>
    <xf numFmtId="168" fontId="8" fillId="37" borderId="17" xfId="62" applyNumberFormat="1" applyFont="1" applyFill="1" applyBorder="1" applyAlignment="1">
      <alignment horizontal="left"/>
    </xf>
    <xf numFmtId="0" fontId="8" fillId="37" borderId="17" xfId="0" applyFont="1" applyFill="1" applyBorder="1" applyAlignment="1">
      <alignment horizontal="left"/>
    </xf>
    <xf numFmtId="44" fontId="8" fillId="37" borderId="17" xfId="62" applyFont="1" applyFill="1" applyBorder="1" applyAlignment="1">
      <alignment/>
    </xf>
    <xf numFmtId="0" fontId="8" fillId="37" borderId="27" xfId="0" applyFont="1" applyFill="1" applyBorder="1" applyAlignment="1">
      <alignment/>
    </xf>
    <xf numFmtId="165" fontId="8" fillId="37" borderId="20" xfId="52" applyNumberFormat="1" applyFont="1" applyFill="1" applyBorder="1" applyAlignment="1">
      <alignment/>
    </xf>
    <xf numFmtId="165" fontId="8" fillId="37" borderId="22" xfId="52" applyNumberFormat="1" applyFont="1" applyFill="1" applyBorder="1" applyAlignment="1">
      <alignment/>
    </xf>
    <xf numFmtId="165" fontId="8" fillId="37" borderId="23" xfId="52" applyNumberFormat="1" applyFont="1" applyFill="1" applyBorder="1" applyAlignment="1">
      <alignment/>
    </xf>
    <xf numFmtId="165" fontId="8" fillId="37" borderId="25" xfId="52" applyNumberFormat="1" applyFont="1" applyFill="1" applyBorder="1" applyAlignment="1">
      <alignment/>
    </xf>
    <xf numFmtId="170" fontId="8" fillId="37" borderId="21" xfId="0" applyNumberFormat="1" applyFont="1" applyFill="1" applyBorder="1" applyAlignment="1">
      <alignment/>
    </xf>
    <xf numFmtId="170" fontId="8" fillId="37" borderId="19" xfId="0" applyNumberFormat="1" applyFont="1" applyFill="1" applyBorder="1" applyAlignment="1">
      <alignment/>
    </xf>
    <xf numFmtId="170" fontId="8" fillId="0" borderId="0" xfId="0" applyNumberFormat="1" applyFont="1" applyAlignment="1">
      <alignment/>
    </xf>
    <xf numFmtId="170" fontId="8" fillId="38" borderId="0" xfId="0" applyNumberFormat="1" applyFont="1" applyFill="1" applyAlignment="1">
      <alignment/>
    </xf>
    <xf numFmtId="165" fontId="8" fillId="38" borderId="0" xfId="52" applyNumberFormat="1" applyFont="1" applyFill="1" applyAlignment="1">
      <alignment/>
    </xf>
    <xf numFmtId="10" fontId="8" fillId="38" borderId="0" xfId="0" applyNumberFormat="1" applyFont="1" applyFill="1" applyAlignment="1">
      <alignment/>
    </xf>
    <xf numFmtId="10" fontId="8" fillId="38" borderId="0" xfId="113" applyNumberFormat="1" applyFont="1" applyFill="1" applyAlignment="1">
      <alignment/>
    </xf>
    <xf numFmtId="165" fontId="8" fillId="36" borderId="28" xfId="52" applyNumberFormat="1" applyFont="1" applyFill="1" applyBorder="1" applyAlignment="1">
      <alignment/>
    </xf>
    <xf numFmtId="165" fontId="8" fillId="36" borderId="29" xfId="52" applyNumberFormat="1" applyFont="1" applyFill="1" applyBorder="1" applyAlignment="1">
      <alignment/>
    </xf>
    <xf numFmtId="165" fontId="8" fillId="36" borderId="30" xfId="52" applyNumberFormat="1" applyFont="1" applyFill="1" applyBorder="1" applyAlignment="1">
      <alignment/>
    </xf>
    <xf numFmtId="10" fontId="8" fillId="39" borderId="0" xfId="113" applyNumberFormat="1" applyFont="1" applyFill="1" applyAlignment="1">
      <alignment/>
    </xf>
    <xf numFmtId="165" fontId="8" fillId="0" borderId="20" xfId="52" applyNumberFormat="1" applyFont="1" applyBorder="1" applyAlignment="1">
      <alignment/>
    </xf>
    <xf numFmtId="10" fontId="8" fillId="0" borderId="23" xfId="113" applyNumberFormat="1" applyFont="1" applyBorder="1" applyAlignment="1">
      <alignment/>
    </xf>
    <xf numFmtId="165" fontId="8" fillId="0" borderId="23" xfId="52" applyNumberFormat="1" applyFont="1" applyBorder="1" applyAlignment="1">
      <alignment/>
    </xf>
    <xf numFmtId="165" fontId="9" fillId="0" borderId="23" xfId="52" applyNumberFormat="1" applyFont="1" applyBorder="1" applyAlignment="1">
      <alignment/>
    </xf>
    <xf numFmtId="167" fontId="8" fillId="0" borderId="23" xfId="113" applyNumberFormat="1" applyFont="1" applyBorder="1" applyAlignment="1">
      <alignment/>
    </xf>
    <xf numFmtId="43" fontId="8" fillId="0" borderId="23" xfId="0" applyNumberFormat="1" applyFont="1" applyBorder="1" applyAlignment="1">
      <alignment/>
    </xf>
    <xf numFmtId="43" fontId="8" fillId="0" borderId="1" xfId="0" applyNumberFormat="1" applyFont="1" applyBorder="1" applyAlignment="1">
      <alignment/>
    </xf>
    <xf numFmtId="168" fontId="8" fillId="0" borderId="23" xfId="62" applyNumberFormat="1" applyFont="1" applyBorder="1" applyAlignment="1">
      <alignment/>
    </xf>
    <xf numFmtId="44" fontId="8" fillId="0" borderId="23" xfId="62" applyNumberFormat="1" applyFont="1" applyBorder="1" applyAlignment="1">
      <alignment/>
    </xf>
    <xf numFmtId="43" fontId="8" fillId="0" borderId="23" xfId="52" applyFont="1" applyBorder="1" applyAlignment="1">
      <alignment/>
    </xf>
    <xf numFmtId="43" fontId="11" fillId="0" borderId="23" xfId="52" applyFont="1" applyBorder="1" applyAlignment="1">
      <alignment/>
    </xf>
    <xf numFmtId="43" fontId="8" fillId="0" borderId="21" xfId="52" applyFont="1" applyBorder="1" applyAlignment="1">
      <alignment/>
    </xf>
    <xf numFmtId="165" fontId="8" fillId="0" borderId="31" xfId="52" applyNumberFormat="1" applyFont="1" applyBorder="1" applyAlignment="1">
      <alignment/>
    </xf>
    <xf numFmtId="10" fontId="8" fillId="0" borderId="32" xfId="113" applyNumberFormat="1" applyFont="1" applyBorder="1" applyAlignment="1">
      <alignment/>
    </xf>
    <xf numFmtId="165" fontId="8" fillId="0" borderId="32" xfId="52" applyNumberFormat="1" applyFont="1" applyBorder="1" applyAlignment="1">
      <alignment/>
    </xf>
    <xf numFmtId="0" fontId="8" fillId="0" borderId="32" xfId="0" applyFont="1" applyBorder="1" applyAlignment="1">
      <alignment/>
    </xf>
    <xf numFmtId="165" fontId="11" fillId="0" borderId="32" xfId="52" applyNumberFormat="1" applyFont="1" applyBorder="1" applyAlignment="1">
      <alignment/>
    </xf>
    <xf numFmtId="167" fontId="8" fillId="0" borderId="32" xfId="113" applyNumberFormat="1" applyFont="1" applyBorder="1" applyAlignment="1">
      <alignment/>
    </xf>
    <xf numFmtId="43" fontId="8" fillId="0" borderId="32" xfId="0" applyNumberFormat="1" applyFont="1" applyBorder="1" applyAlignment="1">
      <alignment/>
    </xf>
    <xf numFmtId="168" fontId="8" fillId="0" borderId="32" xfId="62" applyNumberFormat="1" applyFont="1" applyBorder="1" applyAlignment="1">
      <alignment/>
    </xf>
    <xf numFmtId="165" fontId="9" fillId="0" borderId="32" xfId="52" applyNumberFormat="1" applyFont="1" applyBorder="1" applyAlignment="1">
      <alignment/>
    </xf>
    <xf numFmtId="44" fontId="8" fillId="0" borderId="32" xfId="62" applyNumberFormat="1" applyFont="1" applyBorder="1" applyAlignment="1">
      <alignment/>
    </xf>
    <xf numFmtId="43" fontId="8" fillId="0" borderId="32" xfId="52" applyFont="1" applyBorder="1" applyAlignment="1">
      <alignment/>
    </xf>
    <xf numFmtId="43" fontId="11" fillId="0" borderId="32" xfId="52" applyFont="1" applyBorder="1" applyAlignment="1">
      <alignment/>
    </xf>
    <xf numFmtId="43" fontId="8" fillId="0" borderId="33" xfId="52" applyFont="1" applyBorder="1" applyAlignment="1">
      <alignment/>
    </xf>
    <xf numFmtId="167" fontId="8" fillId="0" borderId="32" xfId="0" applyNumberFormat="1" applyFont="1" applyBorder="1" applyAlignment="1">
      <alignment/>
    </xf>
    <xf numFmtId="44" fontId="8" fillId="0" borderId="0" xfId="0" applyNumberFormat="1" applyFont="1" applyAlignment="1">
      <alignment/>
    </xf>
    <xf numFmtId="0" fontId="13" fillId="0" borderId="17" xfId="0" applyFont="1" applyBorder="1" applyAlignment="1">
      <alignment/>
    </xf>
    <xf numFmtId="0" fontId="8" fillId="0" borderId="0" xfId="0" applyFont="1" applyBorder="1" applyAlignment="1">
      <alignment/>
    </xf>
    <xf numFmtId="165" fontId="8" fillId="0" borderId="0" xfId="52" applyNumberFormat="1" applyFont="1" applyBorder="1" applyAlignment="1">
      <alignment/>
    </xf>
    <xf numFmtId="168" fontId="6" fillId="0" borderId="0" xfId="62" applyNumberFormat="1" applyFont="1" applyBorder="1" applyAlignment="1">
      <alignment/>
    </xf>
    <xf numFmtId="0" fontId="14" fillId="0" borderId="0" xfId="99">
      <alignment/>
      <protection/>
    </xf>
    <xf numFmtId="0" fontId="0" fillId="0" borderId="0" xfId="99" applyFont="1">
      <alignment/>
      <protection/>
    </xf>
    <xf numFmtId="172" fontId="3" fillId="0" borderId="34" xfId="99" applyNumberFormat="1" applyFont="1" applyBorder="1" applyAlignment="1">
      <alignment horizontal="center"/>
      <protection/>
    </xf>
    <xf numFmtId="172" fontId="3" fillId="0" borderId="35" xfId="99" applyNumberFormat="1" applyFont="1" applyBorder="1" applyAlignment="1">
      <alignment horizontal="center"/>
      <protection/>
    </xf>
    <xf numFmtId="172" fontId="3" fillId="0" borderId="36" xfId="99" applyNumberFormat="1" applyFont="1" applyBorder="1" applyAlignment="1">
      <alignment horizontal="center"/>
      <protection/>
    </xf>
    <xf numFmtId="0" fontId="3" fillId="0" borderId="37" xfId="99" applyFont="1" applyBorder="1">
      <alignment/>
      <protection/>
    </xf>
    <xf numFmtId="165" fontId="0" fillId="0" borderId="38" xfId="52" applyNumberFormat="1" applyFont="1" applyFill="1" applyBorder="1" applyAlignment="1">
      <alignment/>
    </xf>
    <xf numFmtId="165" fontId="0" fillId="0" borderId="39" xfId="52" applyNumberFormat="1" applyFont="1" applyFill="1" applyBorder="1" applyAlignment="1">
      <alignment/>
    </xf>
    <xf numFmtId="165" fontId="3" fillId="0" borderId="39" xfId="52" applyNumberFormat="1" applyFont="1" applyFill="1" applyBorder="1" applyAlignment="1">
      <alignment horizontal="center"/>
    </xf>
    <xf numFmtId="165" fontId="0" fillId="0" borderId="40" xfId="52" applyNumberFormat="1" applyFont="1" applyFill="1" applyBorder="1" applyAlignment="1">
      <alignment/>
    </xf>
    <xf numFmtId="0" fontId="3" fillId="0" borderId="41" xfId="99" applyFont="1" applyBorder="1">
      <alignment/>
      <protection/>
    </xf>
    <xf numFmtId="9" fontId="0" fillId="0" borderId="42" xfId="113" applyFont="1" applyFill="1" applyBorder="1" applyAlignment="1">
      <alignment horizontal="right"/>
    </xf>
    <xf numFmtId="9" fontId="0" fillId="0" borderId="43" xfId="113" applyFont="1" applyFill="1" applyBorder="1" applyAlignment="1">
      <alignment horizontal="right"/>
    </xf>
    <xf numFmtId="10" fontId="0" fillId="0" borderId="43" xfId="113" applyNumberFormat="1" applyFont="1" applyFill="1" applyBorder="1" applyAlignment="1">
      <alignment/>
    </xf>
    <xf numFmtId="10" fontId="0" fillId="0" borderId="43" xfId="113" applyNumberFormat="1" applyFont="1" applyFill="1" applyBorder="1" applyAlignment="1">
      <alignment horizontal="center"/>
    </xf>
    <xf numFmtId="10" fontId="0" fillId="0" borderId="44" xfId="113" applyNumberFormat="1" applyFont="1" applyFill="1" applyBorder="1" applyAlignment="1">
      <alignment/>
    </xf>
    <xf numFmtId="0" fontId="17" fillId="0" borderId="0" xfId="99" applyFont="1">
      <alignment/>
      <protection/>
    </xf>
    <xf numFmtId="0" fontId="3" fillId="0" borderId="0" xfId="99" applyFont="1">
      <alignment/>
      <protection/>
    </xf>
    <xf numFmtId="0" fontId="0" fillId="0" borderId="1" xfId="99" applyFont="1" applyFill="1" applyBorder="1">
      <alignment/>
      <protection/>
    </xf>
    <xf numFmtId="0" fontId="0" fillId="0" borderId="17" xfId="99" applyFont="1" applyFill="1" applyBorder="1">
      <alignment/>
      <protection/>
    </xf>
    <xf numFmtId="0" fontId="0" fillId="0" borderId="45" xfId="99" applyFont="1" applyFill="1" applyBorder="1">
      <alignment/>
      <protection/>
    </xf>
    <xf numFmtId="0" fontId="3" fillId="0" borderId="46" xfId="99" applyFont="1" applyBorder="1">
      <alignment/>
      <protection/>
    </xf>
    <xf numFmtId="0" fontId="3" fillId="0" borderId="47" xfId="99" applyFont="1" applyBorder="1">
      <alignment/>
      <protection/>
    </xf>
    <xf numFmtId="165" fontId="0" fillId="0" borderId="48" xfId="52" applyNumberFormat="1" applyFont="1" applyFill="1" applyBorder="1" applyAlignment="1">
      <alignment/>
    </xf>
    <xf numFmtId="165" fontId="0" fillId="0" borderId="49" xfId="52" applyNumberFormat="1" applyFont="1" applyFill="1" applyBorder="1" applyAlignment="1">
      <alignment/>
    </xf>
    <xf numFmtId="0" fontId="3" fillId="0" borderId="50" xfId="99" applyFont="1" applyBorder="1">
      <alignment/>
      <protection/>
    </xf>
    <xf numFmtId="165" fontId="0" fillId="0" borderId="51" xfId="52" applyNumberFormat="1" applyFont="1" applyFill="1" applyBorder="1" applyAlignment="1">
      <alignment/>
    </xf>
    <xf numFmtId="165" fontId="0" fillId="0" borderId="52" xfId="52" applyNumberFormat="1" applyFont="1" applyFill="1" applyBorder="1" applyAlignment="1">
      <alignment/>
    </xf>
    <xf numFmtId="165" fontId="0" fillId="0" borderId="53" xfId="52" applyNumberFormat="1" applyFont="1" applyFill="1" applyBorder="1" applyAlignment="1">
      <alignment/>
    </xf>
    <xf numFmtId="165" fontId="0" fillId="0" borderId="27" xfId="52" applyNumberFormat="1" applyFont="1" applyFill="1" applyBorder="1" applyAlignment="1">
      <alignment/>
    </xf>
    <xf numFmtId="165" fontId="0" fillId="0" borderId="54" xfId="52" applyNumberFormat="1" applyFont="1" applyFill="1" applyBorder="1" applyAlignment="1">
      <alignment/>
    </xf>
    <xf numFmtId="0" fontId="0" fillId="0" borderId="48" xfId="99" applyFont="1" applyFill="1" applyBorder="1">
      <alignment/>
      <protection/>
    </xf>
    <xf numFmtId="0" fontId="0" fillId="0" borderId="49" xfId="99" applyFont="1" applyFill="1" applyBorder="1">
      <alignment/>
      <protection/>
    </xf>
    <xf numFmtId="0" fontId="0" fillId="0" borderId="55" xfId="99" applyFont="1" applyFill="1" applyBorder="1">
      <alignment/>
      <protection/>
    </xf>
    <xf numFmtId="0" fontId="3" fillId="0" borderId="56" xfId="99" applyFont="1" applyBorder="1">
      <alignment/>
      <protection/>
    </xf>
    <xf numFmtId="164" fontId="0" fillId="0" borderId="42" xfId="52" applyNumberFormat="1" applyFont="1" applyFill="1" applyBorder="1" applyAlignment="1">
      <alignment/>
    </xf>
    <xf numFmtId="164" fontId="0" fillId="0" borderId="43" xfId="52" applyNumberFormat="1" applyFont="1" applyFill="1" applyBorder="1" applyAlignment="1">
      <alignment/>
    </xf>
    <xf numFmtId="164" fontId="3" fillId="0" borderId="43" xfId="52" applyNumberFormat="1" applyFont="1" applyFill="1" applyBorder="1" applyAlignment="1">
      <alignment horizontal="center"/>
    </xf>
    <xf numFmtId="164" fontId="0" fillId="0" borderId="44" xfId="52" applyNumberFormat="1" applyFont="1" applyFill="1" applyBorder="1" applyAlignment="1">
      <alignment/>
    </xf>
    <xf numFmtId="168" fontId="0" fillId="0" borderId="38" xfId="62" applyNumberFormat="1" applyFont="1" applyFill="1" applyBorder="1" applyAlignment="1">
      <alignment/>
    </xf>
    <xf numFmtId="168" fontId="0" fillId="0" borderId="39" xfId="62" applyNumberFormat="1" applyFont="1" applyFill="1" applyBorder="1" applyAlignment="1">
      <alignment/>
    </xf>
    <xf numFmtId="168" fontId="0" fillId="0" borderId="48" xfId="62" applyNumberFormat="1" applyFont="1" applyFill="1" applyBorder="1" applyAlignment="1">
      <alignment/>
    </xf>
    <xf numFmtId="168" fontId="0" fillId="0" borderId="49" xfId="62" applyNumberFormat="1" applyFont="1" applyFill="1" applyBorder="1" applyAlignment="1">
      <alignment/>
    </xf>
    <xf numFmtId="168" fontId="0" fillId="0" borderId="51" xfId="62" applyNumberFormat="1" applyFont="1" applyFill="1" applyBorder="1" applyAlignment="1">
      <alignment/>
    </xf>
    <xf numFmtId="168" fontId="0" fillId="0" borderId="52" xfId="62" applyNumberFormat="1" applyFont="1" applyFill="1" applyBorder="1" applyAlignment="1">
      <alignment/>
    </xf>
    <xf numFmtId="168" fontId="0" fillId="0" borderId="57" xfId="62" applyNumberFormat="1" applyFont="1" applyBorder="1" applyAlignment="1">
      <alignment/>
    </xf>
    <xf numFmtId="168" fontId="0" fillId="0" borderId="27" xfId="62" applyNumberFormat="1" applyFont="1" applyBorder="1" applyAlignment="1">
      <alignment/>
    </xf>
    <xf numFmtId="168" fontId="0" fillId="0" borderId="54" xfId="62" applyNumberFormat="1" applyFont="1" applyBorder="1" applyAlignment="1">
      <alignment/>
    </xf>
    <xf numFmtId="0" fontId="0" fillId="0" borderId="58" xfId="99" applyFont="1" applyBorder="1">
      <alignment/>
      <protection/>
    </xf>
    <xf numFmtId="0" fontId="0" fillId="0" borderId="49" xfId="99" applyFont="1" applyBorder="1">
      <alignment/>
      <protection/>
    </xf>
    <xf numFmtId="0" fontId="0" fillId="0" borderId="55" xfId="99" applyFont="1" applyBorder="1">
      <alignment/>
      <protection/>
    </xf>
    <xf numFmtId="44" fontId="0" fillId="0" borderId="58" xfId="62" applyNumberFormat="1" applyFont="1" applyBorder="1" applyAlignment="1">
      <alignment/>
    </xf>
    <xf numFmtId="44" fontId="0" fillId="0" borderId="49" xfId="62" applyNumberFormat="1" applyFont="1" applyBorder="1" applyAlignment="1">
      <alignment/>
    </xf>
    <xf numFmtId="44" fontId="3" fillId="0" borderId="49" xfId="62" applyNumberFormat="1" applyFont="1" applyBorder="1" applyAlignment="1">
      <alignment horizontal="center"/>
    </xf>
    <xf numFmtId="44" fontId="0" fillId="0" borderId="55" xfId="62" applyNumberFormat="1" applyFont="1" applyBorder="1" applyAlignment="1">
      <alignment/>
    </xf>
    <xf numFmtId="44" fontId="0" fillId="0" borderId="59" xfId="62" applyFont="1" applyBorder="1" applyAlignment="1">
      <alignment/>
    </xf>
    <xf numFmtId="44" fontId="0" fillId="0" borderId="43" xfId="62" applyFont="1" applyBorder="1" applyAlignment="1">
      <alignment/>
    </xf>
    <xf numFmtId="44" fontId="0" fillId="0" borderId="44" xfId="62" applyFont="1" applyBorder="1" applyAlignment="1">
      <alignment/>
    </xf>
    <xf numFmtId="0" fontId="16" fillId="0" borderId="0" xfId="99" applyFont="1" applyBorder="1" applyAlignment="1">
      <alignment horizontal="left" vertical="center"/>
      <protection/>
    </xf>
    <xf numFmtId="0" fontId="3" fillId="0" borderId="0" xfId="99" applyFont="1" applyBorder="1">
      <alignment/>
      <protection/>
    </xf>
    <xf numFmtId="44" fontId="0" fillId="0" borderId="0" xfId="62" applyFont="1" applyBorder="1" applyAlignment="1">
      <alignment/>
    </xf>
    <xf numFmtId="0" fontId="18" fillId="0" borderId="0" xfId="99" applyFont="1" applyBorder="1" applyAlignment="1">
      <alignment horizontal="left" vertical="center"/>
      <protection/>
    </xf>
    <xf numFmtId="0" fontId="19" fillId="0" borderId="0" xfId="99" applyFont="1" applyAlignment="1">
      <alignment horizontal="left" vertical="top" wrapText="1"/>
      <protection/>
    </xf>
    <xf numFmtId="0" fontId="14" fillId="0" borderId="0" xfId="99" applyFont="1" quotePrefix="1">
      <alignment/>
      <protection/>
    </xf>
    <xf numFmtId="0" fontId="5" fillId="0" borderId="0" xfId="0" applyFont="1" applyAlignment="1">
      <alignment/>
    </xf>
    <xf numFmtId="0" fontId="3" fillId="40" borderId="0" xfId="0" applyFont="1" applyFill="1" applyAlignment="1">
      <alignment horizontal="left"/>
    </xf>
    <xf numFmtId="0" fontId="3" fillId="41" borderId="0" xfId="0" applyFont="1" applyFill="1" applyAlignment="1">
      <alignment horizontal="left"/>
    </xf>
    <xf numFmtId="0" fontId="20" fillId="0" borderId="0" xfId="0" applyFont="1" applyFill="1" applyAlignment="1">
      <alignment horizontal="left"/>
    </xf>
    <xf numFmtId="0" fontId="3" fillId="0" borderId="0" xfId="0" applyFont="1" applyFill="1" applyAlignment="1">
      <alignment/>
    </xf>
    <xf numFmtId="0" fontId="3" fillId="36" borderId="0" xfId="0" applyFont="1" applyFill="1" applyAlignment="1">
      <alignment horizontal="left"/>
    </xf>
    <xf numFmtId="0" fontId="3" fillId="0" borderId="0" xfId="0" applyFont="1" applyFill="1" applyAlignment="1">
      <alignment horizontal="left"/>
    </xf>
    <xf numFmtId="0" fontId="15" fillId="31" borderId="60" xfId="0" applyFont="1" applyFill="1" applyBorder="1" applyAlignment="1" applyProtection="1">
      <alignment/>
      <protection/>
    </xf>
    <xf numFmtId="0" fontId="0" fillId="31" borderId="61" xfId="0" applyFill="1" applyBorder="1" applyAlignment="1" applyProtection="1">
      <alignment/>
      <protection/>
    </xf>
    <xf numFmtId="0" fontId="0" fillId="31" borderId="62" xfId="0" applyFill="1" applyBorder="1" applyAlignment="1" applyProtection="1">
      <alignment/>
      <protection/>
    </xf>
    <xf numFmtId="0" fontId="0" fillId="0" borderId="0" xfId="0" applyFill="1" applyAlignment="1">
      <alignment/>
    </xf>
    <xf numFmtId="0" fontId="0" fillId="31" borderId="63" xfId="0" applyFont="1" applyFill="1" applyBorder="1" applyAlignment="1" applyProtection="1">
      <alignment/>
      <protection/>
    </xf>
    <xf numFmtId="0" fontId="0" fillId="31" borderId="0" xfId="0" applyFill="1" applyBorder="1" applyAlignment="1" applyProtection="1">
      <alignment/>
      <protection/>
    </xf>
    <xf numFmtId="0" fontId="0" fillId="31" borderId="64" xfId="0" applyFill="1" applyBorder="1" applyAlignment="1" applyProtection="1">
      <alignment/>
      <protection/>
    </xf>
    <xf numFmtId="0" fontId="21" fillId="31" borderId="63" xfId="0" applyFont="1" applyFill="1" applyBorder="1" applyAlignment="1" applyProtection="1">
      <alignment/>
      <protection/>
    </xf>
    <xf numFmtId="44" fontId="16" fillId="31" borderId="65" xfId="62" applyFont="1" applyFill="1" applyBorder="1" applyAlignment="1" applyProtection="1">
      <alignment/>
      <protection/>
    </xf>
    <xf numFmtId="44" fontId="16" fillId="31" borderId="0" xfId="62" applyFont="1" applyFill="1" applyBorder="1" applyAlignment="1" applyProtection="1">
      <alignment/>
      <protection/>
    </xf>
    <xf numFmtId="0" fontId="22" fillId="31" borderId="63" xfId="0" applyFont="1" applyFill="1" applyBorder="1" applyAlignment="1" applyProtection="1">
      <alignment/>
      <protection/>
    </xf>
    <xf numFmtId="44" fontId="20" fillId="31" borderId="0" xfId="62" applyFont="1" applyFill="1" applyBorder="1" applyAlignment="1" applyProtection="1">
      <alignment/>
      <protection/>
    </xf>
    <xf numFmtId="44" fontId="0" fillId="31" borderId="46" xfId="62" applyFont="1" applyFill="1" applyBorder="1" applyAlignment="1" applyProtection="1">
      <alignment/>
      <protection/>
    </xf>
    <xf numFmtId="44" fontId="0" fillId="31" borderId="47" xfId="62" applyFont="1" applyFill="1" applyBorder="1" applyAlignment="1" applyProtection="1">
      <alignment/>
      <protection/>
    </xf>
    <xf numFmtId="44" fontId="0" fillId="31" borderId="56" xfId="62" applyFont="1" applyFill="1" applyBorder="1" applyAlignment="1" applyProtection="1">
      <alignment/>
      <protection/>
    </xf>
    <xf numFmtId="165" fontId="4" fillId="31" borderId="66" xfId="52" applyNumberFormat="1" applyFont="1" applyFill="1" applyBorder="1" applyAlignment="1" applyProtection="1">
      <alignment/>
      <protection/>
    </xf>
    <xf numFmtId="172" fontId="4" fillId="31" borderId="67" xfId="99" applyNumberFormat="1" applyFont="1" applyFill="1" applyBorder="1" applyAlignment="1" applyProtection="1">
      <alignment horizontal="center"/>
      <protection/>
    </xf>
    <xf numFmtId="172" fontId="4" fillId="31" borderId="68" xfId="99" applyNumberFormat="1" applyFont="1" applyFill="1" applyBorder="1" applyAlignment="1" applyProtection="1">
      <alignment horizontal="center"/>
      <protection/>
    </xf>
    <xf numFmtId="172" fontId="4" fillId="31" borderId="69" xfId="99" applyNumberFormat="1" applyFont="1" applyFill="1" applyBorder="1" applyAlignment="1" applyProtection="1">
      <alignment horizontal="center"/>
      <protection/>
    </xf>
    <xf numFmtId="165" fontId="21" fillId="31" borderId="70" xfId="52" applyNumberFormat="1" applyFont="1" applyFill="1" applyBorder="1" applyAlignment="1" applyProtection="1">
      <alignment/>
      <protection/>
    </xf>
    <xf numFmtId="10" fontId="21" fillId="31" borderId="71" xfId="113" applyNumberFormat="1" applyFont="1" applyFill="1" applyBorder="1" applyAlignment="1" applyProtection="1">
      <alignment/>
      <protection/>
    </xf>
    <xf numFmtId="10" fontId="21" fillId="31" borderId="72" xfId="113" applyNumberFormat="1" applyFont="1" applyFill="1" applyBorder="1" applyAlignment="1" applyProtection="1">
      <alignment/>
      <protection/>
    </xf>
    <xf numFmtId="10" fontId="21" fillId="31" borderId="73" xfId="113" applyNumberFormat="1" applyFont="1" applyFill="1" applyBorder="1" applyAlignment="1" applyProtection="1">
      <alignment/>
      <protection/>
    </xf>
    <xf numFmtId="165" fontId="21" fillId="31" borderId="74" xfId="52" applyNumberFormat="1" applyFont="1" applyFill="1" applyBorder="1" applyAlignment="1" applyProtection="1">
      <alignment/>
      <protection/>
    </xf>
    <xf numFmtId="165" fontId="21" fillId="31" borderId="53" xfId="52" applyNumberFormat="1" applyFont="1" applyFill="1" applyBorder="1" applyAlignment="1" applyProtection="1">
      <alignment/>
      <protection/>
    </xf>
    <xf numFmtId="165" fontId="21" fillId="31" borderId="27" xfId="52" applyNumberFormat="1" applyFont="1" applyFill="1" applyBorder="1" applyAlignment="1" applyProtection="1">
      <alignment/>
      <protection/>
    </xf>
    <xf numFmtId="165" fontId="21" fillId="31" borderId="54" xfId="52" applyNumberFormat="1" applyFont="1" applyFill="1" applyBorder="1" applyAlignment="1" applyProtection="1">
      <alignment/>
      <protection/>
    </xf>
    <xf numFmtId="44" fontId="21" fillId="31" borderId="75" xfId="62" applyFont="1" applyFill="1" applyBorder="1" applyAlignment="1" applyProtection="1">
      <alignment/>
      <protection/>
    </xf>
    <xf numFmtId="44" fontId="21" fillId="31" borderId="51" xfId="62" applyFont="1" applyFill="1" applyBorder="1" applyAlignment="1" applyProtection="1">
      <alignment/>
      <protection/>
    </xf>
    <xf numFmtId="44" fontId="21" fillId="31" borderId="52" xfId="62" applyFont="1" applyFill="1" applyBorder="1" applyAlignment="1" applyProtection="1">
      <alignment/>
      <protection/>
    </xf>
    <xf numFmtId="44" fontId="21" fillId="31" borderId="76" xfId="62" applyFont="1" applyFill="1" applyBorder="1" applyAlignment="1" applyProtection="1">
      <alignment/>
      <protection/>
    </xf>
    <xf numFmtId="44" fontId="4" fillId="31" borderId="56" xfId="62" applyFont="1" applyFill="1" applyBorder="1" applyAlignment="1" applyProtection="1">
      <alignment/>
      <protection/>
    </xf>
    <xf numFmtId="168" fontId="4" fillId="31" borderId="77" xfId="62" applyNumberFormat="1" applyFont="1" applyFill="1" applyBorder="1" applyAlignment="1" applyProtection="1">
      <alignment/>
      <protection/>
    </xf>
    <xf numFmtId="168" fontId="4" fillId="31" borderId="78" xfId="62" applyNumberFormat="1" applyFont="1" applyFill="1" applyBorder="1" applyAlignment="1" applyProtection="1">
      <alignment/>
      <protection/>
    </xf>
    <xf numFmtId="168" fontId="4" fillId="31" borderId="79" xfId="62" applyNumberFormat="1" applyFont="1" applyFill="1" applyBorder="1" applyAlignment="1" applyProtection="1">
      <alignment/>
      <protection/>
    </xf>
    <xf numFmtId="0" fontId="3" fillId="31" borderId="63" xfId="0" applyFont="1" applyFill="1" applyBorder="1" applyAlignment="1" applyProtection="1">
      <alignment/>
      <protection/>
    </xf>
    <xf numFmtId="165" fontId="21" fillId="31" borderId="0" xfId="52" applyNumberFormat="1" applyFont="1" applyFill="1" applyBorder="1" applyAlignment="1" applyProtection="1">
      <alignment/>
      <protection/>
    </xf>
    <xf numFmtId="9" fontId="21" fillId="31" borderId="0" xfId="113" applyFont="1" applyFill="1" applyBorder="1" applyAlignment="1" applyProtection="1">
      <alignment/>
      <protection/>
    </xf>
    <xf numFmtId="165" fontId="21" fillId="31" borderId="0" xfId="0" applyNumberFormat="1" applyFont="1" applyFill="1" applyBorder="1" applyAlignment="1" applyProtection="1">
      <alignment/>
      <protection/>
    </xf>
    <xf numFmtId="165" fontId="0" fillId="31" borderId="0" xfId="0" applyNumberFormat="1" applyFill="1" applyBorder="1" applyAlignment="1" applyProtection="1">
      <alignment/>
      <protection/>
    </xf>
    <xf numFmtId="9" fontId="0" fillId="31" borderId="0" xfId="113" applyFont="1" applyFill="1" applyBorder="1" applyAlignment="1" applyProtection="1">
      <alignment/>
      <protection/>
    </xf>
    <xf numFmtId="44" fontId="3" fillId="31" borderId="0" xfId="62" applyFont="1" applyFill="1" applyBorder="1" applyAlignment="1" applyProtection="1">
      <alignment/>
      <protection/>
    </xf>
    <xf numFmtId="44" fontId="22" fillId="31" borderId="63" xfId="62" applyFont="1" applyFill="1" applyBorder="1" applyAlignment="1" applyProtection="1">
      <alignment/>
      <protection/>
    </xf>
    <xf numFmtId="168" fontId="4" fillId="31" borderId="0" xfId="62" applyNumberFormat="1" applyFont="1" applyFill="1" applyBorder="1" applyAlignment="1" applyProtection="1">
      <alignment/>
      <protection/>
    </xf>
    <xf numFmtId="44" fontId="22" fillId="31" borderId="80" xfId="62" applyFont="1" applyFill="1" applyBorder="1" applyAlignment="1" applyProtection="1">
      <alignment/>
      <protection/>
    </xf>
    <xf numFmtId="168" fontId="4" fillId="31" borderId="2" xfId="62" applyNumberFormat="1" applyFont="1" applyFill="1" applyBorder="1" applyAlignment="1" applyProtection="1">
      <alignment/>
      <protection/>
    </xf>
    <xf numFmtId="44" fontId="3" fillId="31" borderId="2" xfId="62" applyFont="1" applyFill="1" applyBorder="1" applyAlignment="1" applyProtection="1">
      <alignment/>
      <protection/>
    </xf>
    <xf numFmtId="172" fontId="4" fillId="31" borderId="81" xfId="99" applyNumberFormat="1" applyFont="1" applyFill="1" applyBorder="1" applyAlignment="1" applyProtection="1">
      <alignment horizontal="center"/>
      <protection/>
    </xf>
    <xf numFmtId="165" fontId="21" fillId="31" borderId="82" xfId="52" applyNumberFormat="1" applyFont="1" applyFill="1" applyBorder="1" applyAlignment="1" applyProtection="1">
      <alignment/>
      <protection/>
    </xf>
    <xf numFmtId="165" fontId="21" fillId="31" borderId="83" xfId="113" applyNumberFormat="1" applyFont="1" applyFill="1" applyBorder="1" applyAlignment="1" applyProtection="1">
      <alignment/>
      <protection/>
    </xf>
    <xf numFmtId="165" fontId="21" fillId="31" borderId="84" xfId="113" applyNumberFormat="1" applyFont="1" applyFill="1" applyBorder="1" applyAlignment="1" applyProtection="1">
      <alignment/>
      <protection/>
    </xf>
    <xf numFmtId="165" fontId="21" fillId="31" borderId="85" xfId="113" applyNumberFormat="1" applyFont="1" applyFill="1" applyBorder="1" applyAlignment="1" applyProtection="1">
      <alignment/>
      <protection/>
    </xf>
    <xf numFmtId="165" fontId="21" fillId="31" borderId="82" xfId="113" applyNumberFormat="1" applyFont="1" applyFill="1" applyBorder="1" applyAlignment="1" applyProtection="1">
      <alignment/>
      <protection/>
    </xf>
    <xf numFmtId="165" fontId="21" fillId="31" borderId="86" xfId="52" applyNumberFormat="1" applyFont="1" applyFill="1" applyBorder="1" applyAlignment="1" applyProtection="1">
      <alignment/>
      <protection/>
    </xf>
    <xf numFmtId="165" fontId="21" fillId="31" borderId="39" xfId="52" applyNumberFormat="1" applyFont="1" applyFill="1" applyBorder="1" applyAlignment="1" applyProtection="1">
      <alignment/>
      <protection/>
    </xf>
    <xf numFmtId="165" fontId="21" fillId="31" borderId="87" xfId="52" applyNumberFormat="1" applyFont="1" applyFill="1" applyBorder="1" applyAlignment="1" applyProtection="1">
      <alignment/>
      <protection/>
    </xf>
    <xf numFmtId="165" fontId="21" fillId="31" borderId="88" xfId="52" applyNumberFormat="1" applyFont="1" applyFill="1" applyBorder="1" applyAlignment="1" applyProtection="1">
      <alignment/>
      <protection/>
    </xf>
    <xf numFmtId="165" fontId="21" fillId="31" borderId="48" xfId="52" applyNumberFormat="1" applyFont="1" applyFill="1" applyBorder="1" applyAlignment="1" applyProtection="1">
      <alignment/>
      <protection/>
    </xf>
    <xf numFmtId="165" fontId="21" fillId="31" borderId="49" xfId="52" applyNumberFormat="1" applyFont="1" applyFill="1" applyBorder="1" applyAlignment="1" applyProtection="1">
      <alignment/>
      <protection/>
    </xf>
    <xf numFmtId="165" fontId="21" fillId="31" borderId="89" xfId="52" applyNumberFormat="1" applyFont="1" applyFill="1" applyBorder="1" applyAlignment="1" applyProtection="1">
      <alignment/>
      <protection/>
    </xf>
    <xf numFmtId="165" fontId="21" fillId="31" borderId="74" xfId="113" applyNumberFormat="1" applyFont="1" applyFill="1" applyBorder="1" applyAlignment="1" applyProtection="1">
      <alignment/>
      <protection/>
    </xf>
    <xf numFmtId="165" fontId="21" fillId="31" borderId="75" xfId="52" applyNumberFormat="1" applyFont="1" applyFill="1" applyBorder="1" applyAlignment="1" applyProtection="1">
      <alignment/>
      <protection/>
    </xf>
    <xf numFmtId="165" fontId="21" fillId="31" borderId="51" xfId="52" applyNumberFormat="1" applyFont="1" applyFill="1" applyBorder="1" applyAlignment="1" applyProtection="1">
      <alignment/>
      <protection/>
    </xf>
    <xf numFmtId="165" fontId="21" fillId="31" borderId="52" xfId="52" applyNumberFormat="1" applyFont="1" applyFill="1" applyBorder="1" applyAlignment="1" applyProtection="1">
      <alignment/>
      <protection/>
    </xf>
    <xf numFmtId="165" fontId="21" fillId="31" borderId="90" xfId="52" applyNumberFormat="1" applyFont="1" applyFill="1" applyBorder="1" applyAlignment="1" applyProtection="1">
      <alignment/>
      <protection/>
    </xf>
    <xf numFmtId="165" fontId="21" fillId="31" borderId="75" xfId="113" applyNumberFormat="1" applyFont="1" applyFill="1" applyBorder="1" applyAlignment="1" applyProtection="1">
      <alignment/>
      <protection/>
    </xf>
    <xf numFmtId="165" fontId="21" fillId="31" borderId="91" xfId="52" applyNumberFormat="1" applyFont="1" applyFill="1" applyBorder="1" applyAlignment="1" applyProtection="1">
      <alignment/>
      <protection/>
    </xf>
    <xf numFmtId="164" fontId="21" fillId="31" borderId="92" xfId="113" applyNumberFormat="1" applyFont="1" applyFill="1" applyBorder="1" applyAlignment="1" applyProtection="1">
      <alignment/>
      <protection/>
    </xf>
    <xf numFmtId="164" fontId="21" fillId="31" borderId="7" xfId="113" applyNumberFormat="1" applyFont="1" applyFill="1" applyBorder="1" applyAlignment="1" applyProtection="1">
      <alignment/>
      <protection/>
    </xf>
    <xf numFmtId="164" fontId="21" fillId="31" borderId="28" xfId="113" applyNumberFormat="1" applyFont="1" applyFill="1" applyBorder="1" applyAlignment="1" applyProtection="1">
      <alignment/>
      <protection/>
    </xf>
    <xf numFmtId="164" fontId="21" fillId="31" borderId="91" xfId="113" applyNumberFormat="1" applyFont="1" applyFill="1" applyBorder="1" applyAlignment="1" applyProtection="1">
      <alignment/>
      <protection/>
    </xf>
    <xf numFmtId="165" fontId="21" fillId="31" borderId="93" xfId="52" applyNumberFormat="1" applyFont="1" applyFill="1" applyBorder="1" applyAlignment="1" applyProtection="1">
      <alignment/>
      <protection/>
    </xf>
    <xf numFmtId="167" fontId="21" fillId="31" borderId="92" xfId="113" applyNumberFormat="1" applyFont="1" applyFill="1" applyBorder="1" applyAlignment="1" applyProtection="1">
      <alignment/>
      <protection/>
    </xf>
    <xf numFmtId="167" fontId="21" fillId="31" borderId="7" xfId="113" applyNumberFormat="1" applyFont="1" applyFill="1" applyBorder="1" applyAlignment="1" applyProtection="1">
      <alignment/>
      <protection/>
    </xf>
    <xf numFmtId="167" fontId="21" fillId="31" borderId="94" xfId="113" applyNumberFormat="1" applyFont="1" applyFill="1" applyBorder="1" applyAlignment="1" applyProtection="1">
      <alignment/>
      <protection/>
    </xf>
    <xf numFmtId="167" fontId="21" fillId="31" borderId="93" xfId="113" applyNumberFormat="1" applyFont="1" applyFill="1" applyBorder="1" applyAlignment="1" applyProtection="1">
      <alignment/>
      <protection/>
    </xf>
    <xf numFmtId="167" fontId="21" fillId="31" borderId="71" xfId="113" applyNumberFormat="1" applyFont="1" applyFill="1" applyBorder="1" applyAlignment="1" applyProtection="1">
      <alignment/>
      <protection/>
    </xf>
    <xf numFmtId="167" fontId="21" fillId="31" borderId="72" xfId="113" applyNumberFormat="1" applyFont="1" applyFill="1" applyBorder="1" applyAlignment="1" applyProtection="1">
      <alignment/>
      <protection/>
    </xf>
    <xf numFmtId="167" fontId="21" fillId="31" borderId="95" xfId="113" applyNumberFormat="1" applyFont="1" applyFill="1" applyBorder="1" applyAlignment="1" applyProtection="1">
      <alignment/>
      <protection/>
    </xf>
    <xf numFmtId="167" fontId="21" fillId="31" borderId="70" xfId="113" applyNumberFormat="1" applyFont="1" applyFill="1" applyBorder="1" applyAlignment="1" applyProtection="1">
      <alignment/>
      <protection/>
    </xf>
    <xf numFmtId="167" fontId="21" fillId="31" borderId="48" xfId="113" applyNumberFormat="1" applyFont="1" applyFill="1" applyBorder="1" applyAlignment="1" applyProtection="1">
      <alignment/>
      <protection/>
    </xf>
    <xf numFmtId="167" fontId="21" fillId="31" borderId="49" xfId="113" applyNumberFormat="1" applyFont="1" applyFill="1" applyBorder="1" applyAlignment="1" applyProtection="1">
      <alignment/>
      <protection/>
    </xf>
    <xf numFmtId="167" fontId="21" fillId="31" borderId="89" xfId="113" applyNumberFormat="1" applyFont="1" applyFill="1" applyBorder="1" applyAlignment="1" applyProtection="1">
      <alignment/>
      <protection/>
    </xf>
    <xf numFmtId="167" fontId="21" fillId="31" borderId="74" xfId="113" applyNumberFormat="1" applyFont="1" applyFill="1" applyBorder="1" applyAlignment="1" applyProtection="1">
      <alignment/>
      <protection/>
    </xf>
    <xf numFmtId="165" fontId="21" fillId="31" borderId="96" xfId="52" applyNumberFormat="1" applyFont="1" applyFill="1" applyBorder="1" applyAlignment="1" applyProtection="1">
      <alignment/>
      <protection/>
    </xf>
    <xf numFmtId="167" fontId="21" fillId="31" borderId="42" xfId="113" applyNumberFormat="1" applyFont="1" applyFill="1" applyBorder="1" applyAlignment="1" applyProtection="1">
      <alignment/>
      <protection/>
    </xf>
    <xf numFmtId="167" fontId="21" fillId="31" borderId="43" xfId="113" applyNumberFormat="1" applyFont="1" applyFill="1" applyBorder="1" applyAlignment="1" applyProtection="1">
      <alignment/>
      <protection/>
    </xf>
    <xf numFmtId="167" fontId="21" fillId="31" borderId="97" xfId="113" applyNumberFormat="1" applyFont="1" applyFill="1" applyBorder="1" applyAlignment="1" applyProtection="1">
      <alignment/>
      <protection/>
    </xf>
    <xf numFmtId="167" fontId="21" fillId="31" borderId="96" xfId="113" applyNumberFormat="1" applyFont="1" applyFill="1" applyBorder="1" applyAlignment="1" applyProtection="1">
      <alignment/>
      <protection/>
    </xf>
    <xf numFmtId="0" fontId="3" fillId="0" borderId="61" xfId="0" applyFont="1" applyFill="1" applyBorder="1" applyAlignment="1">
      <alignment/>
    </xf>
    <xf numFmtId="165" fontId="21" fillId="0" borderId="61" xfId="52" applyNumberFormat="1" applyFont="1" applyFill="1" applyBorder="1" applyAlignment="1">
      <alignment/>
    </xf>
    <xf numFmtId="9" fontId="21" fillId="0" borderId="61" xfId="113" applyFont="1" applyFill="1" applyBorder="1" applyAlignment="1">
      <alignment/>
    </xf>
    <xf numFmtId="165" fontId="21" fillId="0" borderId="61" xfId="0" applyNumberFormat="1" applyFont="1" applyFill="1" applyBorder="1" applyAlignment="1">
      <alignment/>
    </xf>
    <xf numFmtId="165" fontId="0" fillId="0" borderId="61" xfId="0" applyNumberFormat="1" applyFill="1" applyBorder="1" applyAlignment="1">
      <alignment/>
    </xf>
    <xf numFmtId="9" fontId="0" fillId="0" borderId="61" xfId="113" applyFont="1" applyFill="1" applyBorder="1" applyAlignment="1">
      <alignment/>
    </xf>
    <xf numFmtId="44" fontId="20" fillId="0" borderId="61" xfId="62" applyFont="1" applyFill="1" applyBorder="1" applyAlignment="1">
      <alignment/>
    </xf>
    <xf numFmtId="44" fontId="3" fillId="0" borderId="61" xfId="62" applyFont="1" applyFill="1" applyBorder="1" applyAlignment="1">
      <alignment/>
    </xf>
    <xf numFmtId="0" fontId="0" fillId="0" borderId="61" xfId="0" applyFill="1" applyBorder="1" applyAlignment="1">
      <alignment/>
    </xf>
    <xf numFmtId="0" fontId="15"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21" fillId="0" borderId="0" xfId="0" applyFont="1" applyFill="1" applyBorder="1" applyAlignment="1">
      <alignment/>
    </xf>
    <xf numFmtId="44" fontId="20" fillId="42" borderId="65" xfId="62" applyFont="1" applyFill="1" applyBorder="1" applyAlignment="1" applyProtection="1">
      <alignment/>
      <protection locked="0"/>
    </xf>
    <xf numFmtId="44" fontId="20" fillId="0" borderId="0" xfId="62" applyFont="1" applyFill="1" applyBorder="1" applyAlignment="1" applyProtection="1">
      <alignment/>
      <protection locked="0"/>
    </xf>
    <xf numFmtId="0" fontId="22" fillId="0" borderId="63" xfId="0" applyFont="1" applyFill="1" applyBorder="1" applyAlignment="1" applyProtection="1">
      <alignment/>
      <protection/>
    </xf>
    <xf numFmtId="44" fontId="20" fillId="0" borderId="0" xfId="62" applyFont="1" applyFill="1" applyBorder="1" applyAlignment="1" applyProtection="1">
      <alignment/>
      <protection/>
    </xf>
    <xf numFmtId="0" fontId="0" fillId="0" borderId="0" xfId="0" applyFill="1" applyBorder="1" applyAlignment="1" applyProtection="1">
      <alignment/>
      <protection/>
    </xf>
    <xf numFmtId="0" fontId="21" fillId="0" borderId="63" xfId="0" applyFont="1" applyFill="1" applyBorder="1" applyAlignment="1" applyProtection="1">
      <alignment/>
      <protection/>
    </xf>
    <xf numFmtId="44" fontId="0" fillId="41" borderId="46" xfId="62" applyFont="1" applyFill="1" applyBorder="1" applyAlignment="1" applyProtection="1">
      <alignment/>
      <protection locked="0"/>
    </xf>
    <xf numFmtId="44" fontId="0" fillId="41" borderId="47" xfId="62" applyFont="1" applyFill="1" applyBorder="1" applyAlignment="1" applyProtection="1">
      <alignment/>
      <protection locked="0"/>
    </xf>
    <xf numFmtId="44" fontId="0" fillId="41" borderId="56" xfId="62" applyFont="1" applyFill="1" applyBorder="1" applyAlignment="1" applyProtection="1">
      <alignment/>
      <protection locked="0"/>
    </xf>
    <xf numFmtId="165" fontId="4" fillId="0" borderId="81" xfId="52" applyNumberFormat="1" applyFont="1" applyFill="1" applyBorder="1" applyAlignment="1" applyProtection="1">
      <alignment/>
      <protection/>
    </xf>
    <xf numFmtId="172" fontId="4" fillId="0" borderId="67" xfId="99" applyNumberFormat="1" applyFont="1" applyFill="1" applyBorder="1" applyAlignment="1" applyProtection="1">
      <alignment horizontal="center"/>
      <protection/>
    </xf>
    <xf numFmtId="172" fontId="4" fillId="0" borderId="68" xfId="99" applyNumberFormat="1" applyFont="1" applyFill="1" applyBorder="1" applyAlignment="1" applyProtection="1">
      <alignment horizontal="center"/>
      <protection/>
    </xf>
    <xf numFmtId="172" fontId="4" fillId="0" borderId="69" xfId="99" applyNumberFormat="1" applyFont="1" applyFill="1" applyBorder="1" applyAlignment="1" applyProtection="1">
      <alignment horizontal="center"/>
      <protection/>
    </xf>
    <xf numFmtId="165" fontId="21" fillId="0" borderId="98" xfId="52" applyNumberFormat="1" applyFont="1" applyFill="1" applyBorder="1" applyAlignment="1" applyProtection="1">
      <alignment/>
      <protection/>
    </xf>
    <xf numFmtId="10" fontId="21" fillId="0" borderId="71" xfId="113" applyNumberFormat="1" applyFont="1" applyFill="1" applyBorder="1" applyAlignment="1" applyProtection="1">
      <alignment/>
      <protection/>
    </xf>
    <xf numFmtId="10" fontId="21" fillId="0" borderId="72" xfId="113" applyNumberFormat="1" applyFont="1" applyFill="1" applyBorder="1" applyAlignment="1" applyProtection="1">
      <alignment/>
      <protection/>
    </xf>
    <xf numFmtId="10" fontId="21" fillId="0" borderId="73" xfId="113" applyNumberFormat="1" applyFont="1" applyFill="1" applyBorder="1" applyAlignment="1" applyProtection="1">
      <alignment/>
      <protection/>
    </xf>
    <xf numFmtId="165" fontId="21" fillId="0" borderId="99" xfId="52" applyNumberFormat="1" applyFont="1" applyFill="1" applyBorder="1" applyAlignment="1" applyProtection="1">
      <alignment/>
      <protection/>
    </xf>
    <xf numFmtId="165" fontId="21" fillId="0" borderId="53" xfId="52" applyNumberFormat="1" applyFont="1" applyFill="1" applyBorder="1" applyAlignment="1" applyProtection="1">
      <alignment/>
      <protection/>
    </xf>
    <xf numFmtId="165" fontId="21" fillId="0" borderId="27" xfId="52" applyNumberFormat="1" applyFont="1" applyFill="1" applyBorder="1" applyAlignment="1" applyProtection="1">
      <alignment/>
      <protection/>
    </xf>
    <xf numFmtId="165" fontId="21" fillId="0" borderId="54" xfId="52" applyNumberFormat="1" applyFont="1" applyFill="1" applyBorder="1" applyAlignment="1" applyProtection="1">
      <alignment/>
      <protection/>
    </xf>
    <xf numFmtId="44" fontId="21" fillId="0" borderId="100" xfId="62" applyFont="1" applyFill="1" applyBorder="1" applyAlignment="1" applyProtection="1">
      <alignment/>
      <protection/>
    </xf>
    <xf numFmtId="44" fontId="21" fillId="0" borderId="51" xfId="62" applyFont="1" applyFill="1" applyBorder="1" applyAlignment="1" applyProtection="1">
      <alignment/>
      <protection/>
    </xf>
    <xf numFmtId="44" fontId="21" fillId="0" borderId="52" xfId="62" applyFont="1" applyFill="1" applyBorder="1" applyAlignment="1" applyProtection="1">
      <alignment/>
      <protection/>
    </xf>
    <xf numFmtId="44" fontId="21" fillId="0" borderId="76" xfId="62" applyFont="1" applyFill="1" applyBorder="1" applyAlignment="1" applyProtection="1">
      <alignment/>
      <protection/>
    </xf>
    <xf numFmtId="44" fontId="4" fillId="0" borderId="101" xfId="62" applyFont="1" applyFill="1" applyBorder="1" applyAlignment="1" applyProtection="1">
      <alignment/>
      <protection/>
    </xf>
    <xf numFmtId="168" fontId="4" fillId="0" borderId="77" xfId="62" applyNumberFormat="1" applyFont="1" applyFill="1" applyBorder="1" applyAlignment="1" applyProtection="1">
      <alignment/>
      <protection/>
    </xf>
    <xf numFmtId="168" fontId="4" fillId="0" borderId="78" xfId="62" applyNumberFormat="1" applyFont="1" applyFill="1" applyBorder="1" applyAlignment="1" applyProtection="1">
      <alignment/>
      <protection/>
    </xf>
    <xf numFmtId="44" fontId="3" fillId="36" borderId="102" xfId="62" applyFont="1" applyFill="1" applyBorder="1" applyAlignment="1">
      <alignment/>
    </xf>
    <xf numFmtId="0" fontId="3" fillId="0" borderId="0" xfId="0" applyFont="1" applyFill="1" applyBorder="1" applyAlignment="1">
      <alignment/>
    </xf>
    <xf numFmtId="165" fontId="21" fillId="0" borderId="0" xfId="52" applyNumberFormat="1" applyFont="1" applyFill="1" applyBorder="1" applyAlignment="1">
      <alignment/>
    </xf>
    <xf numFmtId="9" fontId="21" fillId="0" borderId="0" xfId="113" applyFont="1" applyFill="1" applyBorder="1" applyAlignment="1">
      <alignment/>
    </xf>
    <xf numFmtId="165" fontId="21" fillId="0" borderId="0" xfId="0" applyNumberFormat="1" applyFont="1" applyFill="1" applyBorder="1" applyAlignment="1">
      <alignment/>
    </xf>
    <xf numFmtId="165" fontId="0" fillId="0" borderId="0" xfId="0" applyNumberFormat="1" applyFill="1" applyBorder="1" applyAlignment="1">
      <alignment/>
    </xf>
    <xf numFmtId="9" fontId="0" fillId="0" borderId="0" xfId="113" applyFont="1" applyFill="1" applyBorder="1" applyAlignment="1">
      <alignment/>
    </xf>
    <xf numFmtId="44" fontId="20" fillId="0" borderId="0" xfId="62" applyFont="1" applyFill="1" applyBorder="1" applyAlignment="1">
      <alignment/>
    </xf>
    <xf numFmtId="44" fontId="3" fillId="0" borderId="0" xfId="62" applyFont="1" applyFill="1" applyBorder="1" applyAlignment="1">
      <alignment/>
    </xf>
    <xf numFmtId="44" fontId="22" fillId="0" borderId="63" xfId="62" applyFont="1" applyFill="1" applyBorder="1" applyAlignment="1" applyProtection="1">
      <alignment/>
      <protection/>
    </xf>
    <xf numFmtId="168" fontId="4" fillId="0" borderId="0" xfId="62" applyNumberFormat="1" applyFont="1" applyFill="1" applyBorder="1" applyAlignment="1" applyProtection="1">
      <alignment/>
      <protection/>
    </xf>
    <xf numFmtId="44" fontId="3" fillId="0" borderId="0" xfId="62" applyFont="1" applyFill="1" applyBorder="1" applyAlignment="1" applyProtection="1">
      <alignment/>
      <protection/>
    </xf>
    <xf numFmtId="44" fontId="22" fillId="0" borderId="80" xfId="62" applyFont="1" applyFill="1" applyBorder="1" applyAlignment="1" applyProtection="1">
      <alignment/>
      <protection/>
    </xf>
    <xf numFmtId="168" fontId="4" fillId="0" borderId="2" xfId="62" applyNumberFormat="1" applyFont="1" applyFill="1" applyBorder="1" applyAlignment="1" applyProtection="1">
      <alignment/>
      <protection/>
    </xf>
    <xf numFmtId="44" fontId="3" fillId="0" borderId="2" xfId="62" applyFont="1" applyFill="1" applyBorder="1" applyAlignment="1" applyProtection="1">
      <alignment/>
      <protection/>
    </xf>
    <xf numFmtId="165" fontId="4" fillId="0" borderId="66" xfId="52" applyNumberFormat="1" applyFont="1" applyFill="1" applyBorder="1" applyAlignment="1" applyProtection="1">
      <alignment/>
      <protection/>
    </xf>
    <xf numFmtId="172" fontId="4" fillId="0" borderId="81" xfId="99" applyNumberFormat="1" applyFont="1" applyFill="1" applyBorder="1" applyAlignment="1" applyProtection="1">
      <alignment horizontal="center"/>
      <protection/>
    </xf>
    <xf numFmtId="165" fontId="21" fillId="0" borderId="82" xfId="52" applyNumberFormat="1" applyFont="1" applyFill="1" applyBorder="1" applyAlignment="1" applyProtection="1">
      <alignment/>
      <protection/>
    </xf>
    <xf numFmtId="165" fontId="21" fillId="40" borderId="83" xfId="113" applyNumberFormat="1" applyFont="1" applyFill="1" applyBorder="1" applyAlignment="1" applyProtection="1">
      <alignment/>
      <protection locked="0"/>
    </xf>
    <xf numFmtId="165" fontId="21" fillId="0" borderId="82" xfId="113" applyNumberFormat="1" applyFont="1" applyFill="1" applyBorder="1" applyAlignment="1" applyProtection="1">
      <alignment/>
      <protection/>
    </xf>
    <xf numFmtId="165" fontId="21" fillId="0" borderId="86" xfId="52" applyNumberFormat="1" applyFont="1" applyFill="1" applyBorder="1" applyAlignment="1" applyProtection="1">
      <alignment/>
      <protection/>
    </xf>
    <xf numFmtId="165" fontId="21" fillId="40" borderId="39" xfId="52" applyNumberFormat="1" applyFont="1" applyFill="1" applyBorder="1" applyAlignment="1" applyProtection="1">
      <alignment/>
      <protection locked="0"/>
    </xf>
    <xf numFmtId="165" fontId="21" fillId="0" borderId="88" xfId="52" applyNumberFormat="1" applyFont="1" applyFill="1" applyBorder="1" applyAlignment="1" applyProtection="1">
      <alignment/>
      <protection/>
    </xf>
    <xf numFmtId="165" fontId="21" fillId="40" borderId="48" xfId="52" applyNumberFormat="1" applyFont="1" applyFill="1" applyBorder="1" applyAlignment="1" applyProtection="1">
      <alignment/>
      <protection locked="0"/>
    </xf>
    <xf numFmtId="165" fontId="21" fillId="40" borderId="49" xfId="52" applyNumberFormat="1" applyFont="1" applyFill="1" applyBorder="1" applyAlignment="1" applyProtection="1">
      <alignment/>
      <protection locked="0"/>
    </xf>
    <xf numFmtId="165" fontId="21" fillId="0" borderId="74" xfId="113" applyNumberFormat="1" applyFont="1" applyFill="1" applyBorder="1" applyAlignment="1" applyProtection="1">
      <alignment/>
      <protection/>
    </xf>
    <xf numFmtId="165" fontId="21" fillId="0" borderId="75" xfId="52" applyNumberFormat="1" applyFont="1" applyFill="1" applyBorder="1" applyAlignment="1" applyProtection="1">
      <alignment/>
      <protection/>
    </xf>
    <xf numFmtId="165" fontId="21" fillId="40" borderId="51" xfId="52" applyNumberFormat="1" applyFont="1" applyFill="1" applyBorder="1" applyAlignment="1" applyProtection="1">
      <alignment/>
      <protection locked="0"/>
    </xf>
    <xf numFmtId="165" fontId="21" fillId="40" borderId="52" xfId="52" applyNumberFormat="1" applyFont="1" applyFill="1" applyBorder="1" applyAlignment="1" applyProtection="1">
      <alignment/>
      <protection locked="0"/>
    </xf>
    <xf numFmtId="165" fontId="21" fillId="0" borderId="75" xfId="113" applyNumberFormat="1" applyFont="1" applyFill="1" applyBorder="1" applyAlignment="1" applyProtection="1">
      <alignment/>
      <protection/>
    </xf>
    <xf numFmtId="165" fontId="21" fillId="0" borderId="83" xfId="113" applyNumberFormat="1" applyFont="1" applyFill="1" applyBorder="1" applyAlignment="1" applyProtection="1">
      <alignment/>
      <protection/>
    </xf>
    <xf numFmtId="165" fontId="21" fillId="0" borderId="84" xfId="113" applyNumberFormat="1" applyFont="1" applyFill="1" applyBorder="1" applyAlignment="1" applyProtection="1">
      <alignment/>
      <protection/>
    </xf>
    <xf numFmtId="165" fontId="21" fillId="0" borderId="85" xfId="113" applyNumberFormat="1" applyFont="1" applyFill="1" applyBorder="1" applyAlignment="1" applyProtection="1">
      <alignment/>
      <protection/>
    </xf>
    <xf numFmtId="165" fontId="21" fillId="0" borderId="91" xfId="52" applyNumberFormat="1" applyFont="1" applyFill="1" applyBorder="1" applyAlignment="1" applyProtection="1">
      <alignment/>
      <protection/>
    </xf>
    <xf numFmtId="164" fontId="21" fillId="0" borderId="92" xfId="113" applyNumberFormat="1" applyFont="1" applyFill="1" applyBorder="1" applyAlignment="1" applyProtection="1">
      <alignment/>
      <protection/>
    </xf>
    <xf numFmtId="164" fontId="21" fillId="0" borderId="7" xfId="113" applyNumberFormat="1" applyFont="1" applyFill="1" applyBorder="1" applyAlignment="1" applyProtection="1">
      <alignment/>
      <protection/>
    </xf>
    <xf numFmtId="164" fontId="21" fillId="0" borderId="28" xfId="113" applyNumberFormat="1" applyFont="1" applyFill="1" applyBorder="1" applyAlignment="1" applyProtection="1">
      <alignment/>
      <protection/>
    </xf>
    <xf numFmtId="164" fontId="21" fillId="0" borderId="91" xfId="113" applyNumberFormat="1" applyFont="1" applyFill="1" applyBorder="1" applyAlignment="1" applyProtection="1">
      <alignment/>
      <protection/>
    </xf>
    <xf numFmtId="0" fontId="0" fillId="0" borderId="64" xfId="0" applyFill="1" applyBorder="1" applyAlignment="1" applyProtection="1">
      <alignment/>
      <protection/>
    </xf>
    <xf numFmtId="165" fontId="21" fillId="0" borderId="93" xfId="52" applyNumberFormat="1" applyFont="1" applyFill="1" applyBorder="1" applyAlignment="1" applyProtection="1">
      <alignment/>
      <protection/>
    </xf>
    <xf numFmtId="167" fontId="21" fillId="0" borderId="92" xfId="113" applyNumberFormat="1" applyFont="1" applyFill="1" applyBorder="1" applyAlignment="1" applyProtection="1">
      <alignment/>
      <protection/>
    </xf>
    <xf numFmtId="167" fontId="21" fillId="0" borderId="7" xfId="113" applyNumberFormat="1" applyFont="1" applyFill="1" applyBorder="1" applyAlignment="1" applyProtection="1">
      <alignment/>
      <protection/>
    </xf>
    <xf numFmtId="167" fontId="21" fillId="0" borderId="94" xfId="113" applyNumberFormat="1" applyFont="1" applyFill="1" applyBorder="1" applyAlignment="1" applyProtection="1">
      <alignment/>
      <protection/>
    </xf>
    <xf numFmtId="167" fontId="21" fillId="0" borderId="93" xfId="113" applyNumberFormat="1" applyFont="1" applyFill="1" applyBorder="1" applyAlignment="1" applyProtection="1">
      <alignment/>
      <protection/>
    </xf>
    <xf numFmtId="165" fontId="21" fillId="0" borderId="70" xfId="52" applyNumberFormat="1" applyFont="1" applyFill="1" applyBorder="1" applyAlignment="1" applyProtection="1">
      <alignment/>
      <protection/>
    </xf>
    <xf numFmtId="167" fontId="21" fillId="0" borderId="71" xfId="113" applyNumberFormat="1" applyFont="1" applyFill="1" applyBorder="1" applyAlignment="1" applyProtection="1">
      <alignment/>
      <protection/>
    </xf>
    <xf numFmtId="167" fontId="21" fillId="0" borderId="72" xfId="113" applyNumberFormat="1" applyFont="1" applyFill="1" applyBorder="1" applyAlignment="1" applyProtection="1">
      <alignment/>
      <protection/>
    </xf>
    <xf numFmtId="167" fontId="21" fillId="0" borderId="95" xfId="113" applyNumberFormat="1" applyFont="1" applyFill="1" applyBorder="1" applyAlignment="1" applyProtection="1">
      <alignment/>
      <protection/>
    </xf>
    <xf numFmtId="167" fontId="21" fillId="0" borderId="70" xfId="113" applyNumberFormat="1" applyFont="1" applyFill="1" applyBorder="1" applyAlignment="1" applyProtection="1">
      <alignment/>
      <protection/>
    </xf>
    <xf numFmtId="167" fontId="21" fillId="0" borderId="48" xfId="113" applyNumberFormat="1" applyFont="1" applyFill="1" applyBorder="1" applyAlignment="1" applyProtection="1">
      <alignment/>
      <protection/>
    </xf>
    <xf numFmtId="167" fontId="21" fillId="0" borderId="49" xfId="113" applyNumberFormat="1" applyFont="1" applyFill="1" applyBorder="1" applyAlignment="1" applyProtection="1">
      <alignment/>
      <protection/>
    </xf>
    <xf numFmtId="167" fontId="21" fillId="0" borderId="89" xfId="113" applyNumberFormat="1" applyFont="1" applyFill="1" applyBorder="1" applyAlignment="1" applyProtection="1">
      <alignment/>
      <protection/>
    </xf>
    <xf numFmtId="167" fontId="21" fillId="0" borderId="74" xfId="113" applyNumberFormat="1" applyFont="1" applyFill="1" applyBorder="1" applyAlignment="1" applyProtection="1">
      <alignment/>
      <protection/>
    </xf>
    <xf numFmtId="165" fontId="21" fillId="0" borderId="96" xfId="52" applyNumberFormat="1" applyFont="1" applyFill="1" applyBorder="1" applyAlignment="1" applyProtection="1">
      <alignment/>
      <protection/>
    </xf>
    <xf numFmtId="167" fontId="21" fillId="0" borderId="42" xfId="113" applyNumberFormat="1" applyFont="1" applyFill="1" applyBorder="1" applyAlignment="1" applyProtection="1">
      <alignment/>
      <protection/>
    </xf>
    <xf numFmtId="167" fontId="21" fillId="0" borderId="43" xfId="113" applyNumberFormat="1" applyFont="1" applyFill="1" applyBorder="1" applyAlignment="1" applyProtection="1">
      <alignment/>
      <protection/>
    </xf>
    <xf numFmtId="167" fontId="21" fillId="0" borderId="97" xfId="113" applyNumberFormat="1" applyFont="1" applyFill="1" applyBorder="1" applyAlignment="1" applyProtection="1">
      <alignment/>
      <protection/>
    </xf>
    <xf numFmtId="167" fontId="21" fillId="0" borderId="96" xfId="113" applyNumberFormat="1" applyFont="1" applyFill="1" applyBorder="1" applyAlignment="1" applyProtection="1">
      <alignment/>
      <protection/>
    </xf>
    <xf numFmtId="165" fontId="21" fillId="0" borderId="0" xfId="52" applyNumberFormat="1" applyFont="1" applyFill="1" applyBorder="1" applyAlignment="1" applyProtection="1">
      <alignment/>
      <protection/>
    </xf>
    <xf numFmtId="167" fontId="21" fillId="0" borderId="0" xfId="113" applyNumberFormat="1" applyFont="1" applyFill="1" applyBorder="1" applyAlignment="1" applyProtection="1">
      <alignment/>
      <protection/>
    </xf>
    <xf numFmtId="165" fontId="0" fillId="0" borderId="38" xfId="52" applyNumberFormat="1" applyFont="1" applyBorder="1" applyAlignment="1">
      <alignment/>
    </xf>
    <xf numFmtId="165" fontId="0" fillId="0" borderId="39" xfId="52" applyNumberFormat="1" applyFont="1" applyBorder="1" applyAlignment="1">
      <alignment/>
    </xf>
    <xf numFmtId="165" fontId="0" fillId="0" borderId="40" xfId="52" applyNumberFormat="1" applyFont="1" applyBorder="1" applyAlignment="1">
      <alignment/>
    </xf>
    <xf numFmtId="9" fontId="0" fillId="0" borderId="42" xfId="113" applyFont="1" applyBorder="1" applyAlignment="1">
      <alignment horizontal="right"/>
    </xf>
    <xf numFmtId="9" fontId="0" fillId="0" borderId="43" xfId="113" applyFont="1" applyBorder="1" applyAlignment="1">
      <alignment horizontal="right"/>
    </xf>
    <xf numFmtId="10" fontId="0" fillId="0" borderId="43" xfId="113" applyNumberFormat="1" applyFont="1" applyBorder="1" applyAlignment="1">
      <alignment/>
    </xf>
    <xf numFmtId="10" fontId="0" fillId="0" borderId="44" xfId="113" applyNumberFormat="1" applyFont="1" applyBorder="1" applyAlignment="1">
      <alignment/>
    </xf>
    <xf numFmtId="0" fontId="0" fillId="0" borderId="1" xfId="99" applyFont="1" applyBorder="1">
      <alignment/>
      <protection/>
    </xf>
    <xf numFmtId="0" fontId="0" fillId="0" borderId="17" xfId="99" applyFont="1" applyBorder="1">
      <alignment/>
      <protection/>
    </xf>
    <xf numFmtId="0" fontId="0" fillId="0" borderId="45" xfId="99" applyFont="1" applyBorder="1">
      <alignment/>
      <protection/>
    </xf>
    <xf numFmtId="3" fontId="0" fillId="0" borderId="39" xfId="52" applyNumberFormat="1" applyFont="1" applyFill="1" applyBorder="1" applyAlignment="1">
      <alignment/>
    </xf>
    <xf numFmtId="3" fontId="0" fillId="0" borderId="49" xfId="52" applyNumberFormat="1" applyFont="1" applyFill="1" applyBorder="1" applyAlignment="1">
      <alignment/>
    </xf>
    <xf numFmtId="165" fontId="0" fillId="0" borderId="55" xfId="52" applyNumberFormat="1" applyFont="1" applyFill="1" applyBorder="1" applyAlignment="1">
      <alignment/>
    </xf>
    <xf numFmtId="3" fontId="0" fillId="0" borderId="52" xfId="52" applyNumberFormat="1" applyFont="1" applyFill="1" applyBorder="1" applyAlignment="1">
      <alignment/>
    </xf>
    <xf numFmtId="165" fontId="0" fillId="0" borderId="76" xfId="52" applyNumberFormat="1" applyFont="1" applyFill="1" applyBorder="1" applyAlignment="1">
      <alignment/>
    </xf>
    <xf numFmtId="165" fontId="0" fillId="0" borderId="53" xfId="52" applyNumberFormat="1" applyFont="1" applyBorder="1" applyAlignment="1">
      <alignment/>
    </xf>
    <xf numFmtId="165" fontId="0" fillId="0" borderId="27" xfId="52" applyNumberFormat="1" applyFont="1" applyBorder="1" applyAlignment="1">
      <alignment/>
    </xf>
    <xf numFmtId="165" fontId="0" fillId="0" borderId="54" xfId="52" applyNumberFormat="1" applyFont="1" applyBorder="1" applyAlignment="1">
      <alignment/>
    </xf>
    <xf numFmtId="0" fontId="0" fillId="0" borderId="48" xfId="99" applyFont="1" applyBorder="1">
      <alignment/>
      <protection/>
    </xf>
    <xf numFmtId="164" fontId="0" fillId="0" borderId="42" xfId="52" applyNumberFormat="1" applyFont="1" applyBorder="1" applyAlignment="1">
      <alignment/>
    </xf>
    <xf numFmtId="164" fontId="0" fillId="0" borderId="43" xfId="52" applyNumberFormat="1" applyFont="1" applyBorder="1" applyAlignment="1">
      <alignment/>
    </xf>
    <xf numFmtId="164" fontId="0" fillId="0" borderId="44" xfId="52" applyNumberFormat="1" applyFont="1" applyBorder="1" applyAlignment="1">
      <alignment/>
    </xf>
    <xf numFmtId="168" fontId="0" fillId="0" borderId="40" xfId="62" applyNumberFormat="1" applyFont="1" applyFill="1" applyBorder="1" applyAlignment="1">
      <alignment/>
    </xf>
    <xf numFmtId="168" fontId="0" fillId="0" borderId="58" xfId="62" applyNumberFormat="1" applyFont="1" applyFill="1" applyBorder="1" applyAlignment="1">
      <alignment/>
    </xf>
    <xf numFmtId="168" fontId="0" fillId="0" borderId="55" xfId="62" applyNumberFormat="1" applyFont="1" applyFill="1" applyBorder="1" applyAlignment="1">
      <alignment/>
    </xf>
    <xf numFmtId="168" fontId="0" fillId="0" borderId="76" xfId="62" applyNumberFormat="1" applyFont="1" applyFill="1" applyBorder="1" applyAlignment="1">
      <alignment/>
    </xf>
    <xf numFmtId="44" fontId="0" fillId="31" borderId="103" xfId="62" applyFont="1" applyFill="1" applyBorder="1" applyAlignment="1" applyProtection="1">
      <alignment/>
      <protection/>
    </xf>
    <xf numFmtId="10" fontId="21" fillId="31" borderId="98" xfId="113" applyNumberFormat="1" applyFont="1" applyFill="1" applyBorder="1" applyAlignment="1" applyProtection="1">
      <alignment/>
      <protection/>
    </xf>
    <xf numFmtId="165" fontId="21" fillId="31" borderId="99" xfId="52" applyNumberFormat="1" applyFont="1" applyFill="1" applyBorder="1" applyAlignment="1" applyProtection="1">
      <alignment/>
      <protection/>
    </xf>
    <xf numFmtId="44" fontId="21" fillId="31" borderId="100" xfId="62" applyFont="1" applyFill="1" applyBorder="1" applyAlignment="1" applyProtection="1">
      <alignment/>
      <protection/>
    </xf>
    <xf numFmtId="168" fontId="4" fillId="31" borderId="101" xfId="62" applyNumberFormat="1" applyFont="1" applyFill="1" applyBorder="1" applyAlignment="1" applyProtection="1">
      <alignment/>
      <protection/>
    </xf>
    <xf numFmtId="44" fontId="4" fillId="31" borderId="63" xfId="62" applyFont="1" applyFill="1" applyBorder="1" applyAlignment="1" applyProtection="1">
      <alignment/>
      <protection/>
    </xf>
    <xf numFmtId="0" fontId="3" fillId="31" borderId="80" xfId="0" applyFont="1" applyFill="1" applyBorder="1" applyAlignment="1" applyProtection="1">
      <alignment/>
      <protection/>
    </xf>
    <xf numFmtId="165" fontId="21" fillId="31" borderId="2" xfId="52" applyNumberFormat="1" applyFont="1" applyFill="1" applyBorder="1" applyAlignment="1" applyProtection="1">
      <alignment/>
      <protection/>
    </xf>
    <xf numFmtId="9" fontId="21" fillId="31" borderId="2" xfId="113" applyFont="1" applyFill="1" applyBorder="1" applyAlignment="1" applyProtection="1">
      <alignment/>
      <protection/>
    </xf>
    <xf numFmtId="165" fontId="21" fillId="31" borderId="2" xfId="0" applyNumberFormat="1" applyFont="1" applyFill="1" applyBorder="1" applyAlignment="1" applyProtection="1">
      <alignment/>
      <protection/>
    </xf>
    <xf numFmtId="165" fontId="0" fillId="31" borderId="2" xfId="0" applyNumberFormat="1" applyFill="1" applyBorder="1" applyAlignment="1" applyProtection="1">
      <alignment/>
      <protection/>
    </xf>
    <xf numFmtId="9" fontId="0" fillId="31" borderId="2" xfId="113" applyFont="1" applyFill="1" applyBorder="1" applyAlignment="1" applyProtection="1">
      <alignment/>
      <protection/>
    </xf>
    <xf numFmtId="44" fontId="20" fillId="31" borderId="2" xfId="62" applyFont="1" applyFill="1" applyBorder="1" applyAlignment="1" applyProtection="1">
      <alignment/>
      <protection/>
    </xf>
    <xf numFmtId="0" fontId="0" fillId="31" borderId="101" xfId="0" applyFill="1" applyBorder="1" applyAlignment="1" applyProtection="1">
      <alignment/>
      <protection/>
    </xf>
    <xf numFmtId="0" fontId="22" fillId="0" borderId="0" xfId="0" applyFont="1" applyFill="1" applyBorder="1" applyAlignment="1">
      <alignment/>
    </xf>
    <xf numFmtId="10" fontId="21" fillId="0" borderId="98" xfId="113" applyNumberFormat="1" applyFont="1" applyFill="1" applyBorder="1" applyAlignment="1" applyProtection="1">
      <alignment/>
      <protection/>
    </xf>
    <xf numFmtId="165" fontId="21" fillId="0" borderId="74" xfId="52" applyNumberFormat="1" applyFont="1" applyFill="1" applyBorder="1" applyAlignment="1" applyProtection="1">
      <alignment/>
      <protection/>
    </xf>
    <xf numFmtId="44" fontId="21" fillId="0" borderId="75" xfId="62" applyFont="1" applyFill="1" applyBorder="1" applyAlignment="1" applyProtection="1">
      <alignment/>
      <protection/>
    </xf>
    <xf numFmtId="44" fontId="4" fillId="0" borderId="56" xfId="62" applyFont="1" applyFill="1" applyBorder="1" applyAlignment="1" applyProtection="1">
      <alignment/>
      <protection/>
    </xf>
    <xf numFmtId="168" fontId="4" fillId="0" borderId="79" xfId="62" applyNumberFormat="1" applyFont="1" applyFill="1" applyBorder="1" applyAlignment="1" applyProtection="1">
      <alignment/>
      <protection/>
    </xf>
    <xf numFmtId="44" fontId="3" fillId="36" borderId="104" xfId="62" applyFont="1" applyFill="1" applyBorder="1" applyAlignment="1">
      <alignment/>
    </xf>
    <xf numFmtId="44" fontId="4" fillId="0" borderId="0" xfId="62" applyFont="1" applyFill="1" applyBorder="1" applyAlignment="1" applyProtection="1">
      <alignment/>
      <protection/>
    </xf>
    <xf numFmtId="168" fontId="4" fillId="0" borderId="61" xfId="62" applyNumberFormat="1" applyFont="1" applyFill="1" applyBorder="1" applyAlignment="1" applyProtection="1">
      <alignment/>
      <protection/>
    </xf>
    <xf numFmtId="44" fontId="22" fillId="0" borderId="0" xfId="62" applyFont="1" applyFill="1" applyBorder="1" applyAlignment="1" applyProtection="1">
      <alignment/>
      <protection/>
    </xf>
    <xf numFmtId="44" fontId="22" fillId="0" borderId="2" xfId="62" applyFont="1" applyFill="1" applyBorder="1" applyAlignment="1" applyProtection="1">
      <alignment/>
      <protection/>
    </xf>
    <xf numFmtId="44" fontId="3" fillId="0" borderId="2" xfId="62" applyFont="1" applyFill="1" applyBorder="1" applyAlignment="1">
      <alignment/>
    </xf>
    <xf numFmtId="165" fontId="21" fillId="0" borderId="82" xfId="113" applyNumberFormat="1" applyFont="1" applyFill="1" applyBorder="1" applyAlignment="1">
      <alignment/>
    </xf>
    <xf numFmtId="165" fontId="21" fillId="0" borderId="0" xfId="113" applyNumberFormat="1" applyFont="1" applyFill="1" applyBorder="1" applyAlignment="1" applyProtection="1">
      <alignment/>
      <protection/>
    </xf>
    <xf numFmtId="10" fontId="21" fillId="0" borderId="0" xfId="113" applyNumberFormat="1" applyFont="1" applyFill="1" applyBorder="1" applyAlignment="1" applyProtection="1">
      <alignment/>
      <protection/>
    </xf>
    <xf numFmtId="10" fontId="21" fillId="0" borderId="0" xfId="113" applyNumberFormat="1" applyFont="1" applyFill="1" applyBorder="1" applyAlignment="1">
      <alignment/>
    </xf>
    <xf numFmtId="44" fontId="0" fillId="0" borderId="103" xfId="62" applyFont="1" applyFill="1" applyBorder="1" applyAlignment="1" applyProtection="1">
      <alignment/>
      <protection locked="0"/>
    </xf>
    <xf numFmtId="172" fontId="4" fillId="0" borderId="105" xfId="99" applyNumberFormat="1" applyFont="1" applyFill="1" applyBorder="1" applyAlignment="1" applyProtection="1">
      <alignment horizontal="center"/>
      <protection/>
    </xf>
    <xf numFmtId="0" fontId="16" fillId="0" borderId="0" xfId="0" applyFont="1" applyFill="1" applyAlignment="1">
      <alignment horizontal="center"/>
    </xf>
    <xf numFmtId="0" fontId="0" fillId="0" borderId="0" xfId="0" applyFill="1" applyAlignment="1">
      <alignment/>
    </xf>
    <xf numFmtId="0" fontId="15" fillId="31" borderId="106" xfId="0" applyFont="1" applyFill="1" applyBorder="1" applyAlignment="1" applyProtection="1">
      <alignment/>
      <protection/>
    </xf>
    <xf numFmtId="0" fontId="0" fillId="31" borderId="107" xfId="0" applyFill="1" applyBorder="1" applyAlignment="1" applyProtection="1">
      <alignment/>
      <protection/>
    </xf>
    <xf numFmtId="0" fontId="0" fillId="31" borderId="108" xfId="0" applyFill="1" applyBorder="1" applyAlignment="1" applyProtection="1">
      <alignment/>
      <protection/>
    </xf>
    <xf numFmtId="0" fontId="0" fillId="31" borderId="109" xfId="0" applyFont="1" applyFill="1" applyBorder="1" applyAlignment="1" applyProtection="1">
      <alignment/>
      <protection/>
    </xf>
    <xf numFmtId="0" fontId="0" fillId="31" borderId="110" xfId="0" applyFill="1" applyBorder="1" applyAlignment="1" applyProtection="1">
      <alignment/>
      <protection/>
    </xf>
    <xf numFmtId="0" fontId="3" fillId="31" borderId="111" xfId="0" applyFont="1" applyFill="1" applyBorder="1" applyAlignment="1" applyProtection="1">
      <alignment/>
      <protection/>
    </xf>
    <xf numFmtId="0" fontId="0" fillId="31" borderId="112" xfId="0" applyFill="1" applyBorder="1" applyAlignment="1" applyProtection="1">
      <alignment horizontal="center"/>
      <protection/>
    </xf>
    <xf numFmtId="0" fontId="0" fillId="31" borderId="112" xfId="0" applyFill="1" applyBorder="1" applyAlignment="1">
      <alignment horizontal="center"/>
    </xf>
    <xf numFmtId="0" fontId="0" fillId="31" borderId="112" xfId="0" applyFont="1" applyFill="1" applyBorder="1" applyAlignment="1" applyProtection="1">
      <alignment horizontal="center"/>
      <protection/>
    </xf>
    <xf numFmtId="9" fontId="0" fillId="31" borderId="112" xfId="0" applyNumberFormat="1" applyFill="1" applyBorder="1" applyAlignment="1" applyProtection="1">
      <alignment horizontal="center"/>
      <protection/>
    </xf>
    <xf numFmtId="0" fontId="21" fillId="31" borderId="109" xfId="0" applyFont="1" applyFill="1" applyBorder="1" applyAlignment="1" applyProtection="1">
      <alignment/>
      <protection/>
    </xf>
    <xf numFmtId="10" fontId="21" fillId="31" borderId="0" xfId="113" applyNumberFormat="1" applyFont="1" applyFill="1" applyBorder="1" applyAlignment="1" applyProtection="1">
      <alignment/>
      <protection/>
    </xf>
    <xf numFmtId="10" fontId="21" fillId="43" borderId="0" xfId="113" applyNumberFormat="1" applyFont="1" applyFill="1" applyBorder="1" applyAlignment="1">
      <alignment/>
    </xf>
    <xf numFmtId="165" fontId="0" fillId="31" borderId="0" xfId="52" applyNumberFormat="1" applyFill="1" applyBorder="1" applyAlignment="1" applyProtection="1">
      <alignment/>
      <protection/>
    </xf>
    <xf numFmtId="10" fontId="0" fillId="31" borderId="0" xfId="113" applyNumberFormat="1" applyFont="1" applyFill="1" applyBorder="1" applyAlignment="1" applyProtection="1">
      <alignment/>
      <protection/>
    </xf>
    <xf numFmtId="44" fontId="0" fillId="31" borderId="0" xfId="62" applyFill="1" applyBorder="1" applyAlignment="1" applyProtection="1">
      <alignment/>
      <protection/>
    </xf>
    <xf numFmtId="165" fontId="0" fillId="31" borderId="0" xfId="52" applyNumberFormat="1" applyFont="1" applyFill="1" applyBorder="1" applyAlignment="1" applyProtection="1">
      <alignment/>
      <protection/>
    </xf>
    <xf numFmtId="44" fontId="0" fillId="31" borderId="0" xfId="62" applyFont="1" applyFill="1" applyBorder="1" applyAlignment="1" applyProtection="1">
      <alignment/>
      <protection/>
    </xf>
    <xf numFmtId="0" fontId="21" fillId="31" borderId="111" xfId="0" applyFont="1" applyFill="1" applyBorder="1" applyAlignment="1" applyProtection="1">
      <alignment/>
      <protection/>
    </xf>
    <xf numFmtId="3" fontId="21" fillId="31" borderId="112" xfId="0" applyNumberFormat="1" applyFont="1" applyFill="1" applyBorder="1" applyAlignment="1" applyProtection="1">
      <alignment/>
      <protection/>
    </xf>
    <xf numFmtId="10" fontId="21" fillId="31" borderId="112" xfId="113" applyNumberFormat="1" applyFont="1" applyFill="1" applyBorder="1" applyAlignment="1" applyProtection="1">
      <alignment/>
      <protection/>
    </xf>
    <xf numFmtId="10" fontId="21" fillId="43" borderId="112" xfId="113" applyNumberFormat="1" applyFont="1" applyFill="1" applyBorder="1" applyAlignment="1">
      <alignment/>
    </xf>
    <xf numFmtId="165" fontId="0" fillId="31" borderId="112" xfId="52" applyNumberFormat="1" applyFill="1" applyBorder="1" applyAlignment="1" applyProtection="1">
      <alignment/>
      <protection/>
    </xf>
    <xf numFmtId="10" fontId="0" fillId="31" borderId="112" xfId="113" applyNumberFormat="1" applyFont="1" applyFill="1" applyBorder="1" applyAlignment="1" applyProtection="1">
      <alignment/>
      <protection/>
    </xf>
    <xf numFmtId="44" fontId="0" fillId="31" borderId="112" xfId="62" applyFill="1" applyBorder="1" applyAlignment="1" applyProtection="1">
      <alignment/>
      <protection/>
    </xf>
    <xf numFmtId="0" fontId="3" fillId="31" borderId="109" xfId="0" applyFont="1" applyFill="1" applyBorder="1" applyAlignment="1" applyProtection="1">
      <alignment/>
      <protection/>
    </xf>
    <xf numFmtId="41" fontId="21" fillId="31" borderId="0" xfId="0" applyNumberFormat="1" applyFont="1" applyFill="1" applyAlignment="1">
      <alignment/>
    </xf>
    <xf numFmtId="9" fontId="0" fillId="31" borderId="0" xfId="113" applyFill="1" applyBorder="1" applyAlignment="1" applyProtection="1">
      <alignment/>
      <protection/>
    </xf>
    <xf numFmtId="43" fontId="21" fillId="31" borderId="0" xfId="0" applyNumberFormat="1" applyFont="1" applyFill="1" applyAlignment="1">
      <alignment/>
    </xf>
    <xf numFmtId="165" fontId="24" fillId="31" borderId="0" xfId="52" applyNumberFormat="1" applyFont="1" applyFill="1" applyBorder="1" applyAlignment="1" applyProtection="1">
      <alignment horizontal="right"/>
      <protection/>
    </xf>
    <xf numFmtId="165" fontId="25" fillId="31" borderId="0" xfId="52" applyNumberFormat="1" applyFont="1" applyFill="1" applyBorder="1" applyAlignment="1">
      <alignment horizontal="left"/>
    </xf>
    <xf numFmtId="0" fontId="0" fillId="31" borderId="113" xfId="0" applyFill="1" applyBorder="1" applyAlignment="1" applyProtection="1">
      <alignment/>
      <protection/>
    </xf>
    <xf numFmtId="0" fontId="0" fillId="31" borderId="114" xfId="0" applyFill="1" applyBorder="1" applyAlignment="1" applyProtection="1">
      <alignment/>
      <protection/>
    </xf>
    <xf numFmtId="0" fontId="26" fillId="31" borderId="114" xfId="0" applyFont="1" applyFill="1" applyBorder="1" applyAlignment="1" applyProtection="1">
      <alignment horizontal="right"/>
      <protection/>
    </xf>
    <xf numFmtId="0" fontId="0" fillId="31" borderId="115" xfId="0" applyFill="1" applyBorder="1" applyAlignment="1" applyProtection="1">
      <alignment/>
      <protection/>
    </xf>
    <xf numFmtId="0" fontId="0" fillId="0" borderId="0" xfId="0" applyBorder="1" applyAlignment="1">
      <alignment/>
    </xf>
    <xf numFmtId="0" fontId="3" fillId="0" borderId="112" xfId="0" applyFont="1" applyBorder="1" applyAlignment="1">
      <alignment/>
    </xf>
    <xf numFmtId="0" fontId="0" fillId="0" borderId="112" xfId="0" applyBorder="1" applyAlignment="1">
      <alignment horizontal="center"/>
    </xf>
    <xf numFmtId="0" fontId="0" fillId="0" borderId="112" xfId="0" applyFill="1" applyBorder="1" applyAlignment="1" applyProtection="1">
      <alignment horizontal="center"/>
      <protection/>
    </xf>
    <xf numFmtId="0" fontId="0" fillId="0" borderId="112" xfId="0" applyFill="1" applyBorder="1" applyAlignment="1">
      <alignment horizontal="center"/>
    </xf>
    <xf numFmtId="0" fontId="0" fillId="0" borderId="112" xfId="0" applyFont="1" applyFill="1" applyBorder="1" applyAlignment="1">
      <alignment horizontal="center"/>
    </xf>
    <xf numFmtId="9" fontId="0" fillId="0" borderId="112" xfId="0" applyNumberFormat="1" applyBorder="1" applyAlignment="1">
      <alignment horizontal="center"/>
    </xf>
    <xf numFmtId="0" fontId="21" fillId="0" borderId="0" xfId="0" applyFont="1" applyBorder="1" applyAlignment="1">
      <alignment/>
    </xf>
    <xf numFmtId="165" fontId="21" fillId="0" borderId="0" xfId="52" applyNumberFormat="1" applyFont="1" applyBorder="1" applyAlignment="1">
      <alignment/>
    </xf>
    <xf numFmtId="10" fontId="21" fillId="0" borderId="0" xfId="113" applyNumberFormat="1" applyFont="1" applyBorder="1" applyAlignment="1">
      <alignment/>
    </xf>
    <xf numFmtId="165" fontId="21" fillId="31" borderId="0" xfId="52" applyNumberFormat="1" applyFont="1" applyFill="1" applyBorder="1" applyAlignment="1">
      <alignment/>
    </xf>
    <xf numFmtId="165" fontId="0" fillId="40" borderId="0" xfId="52" applyNumberFormat="1" applyFont="1" applyFill="1" applyBorder="1" applyAlignment="1" applyProtection="1">
      <alignment/>
      <protection locked="0"/>
    </xf>
    <xf numFmtId="10" fontId="0" fillId="0" borderId="0" xfId="113" applyNumberFormat="1" applyFont="1" applyFill="1" applyBorder="1" applyAlignment="1" applyProtection="1">
      <alignment/>
      <protection/>
    </xf>
    <xf numFmtId="44" fontId="0" fillId="41" borderId="0" xfId="62" applyFont="1" applyFill="1" applyBorder="1" applyAlignment="1" applyProtection="1">
      <alignment/>
      <protection locked="0"/>
    </xf>
    <xf numFmtId="44" fontId="0" fillId="0" borderId="0" xfId="62" applyFill="1" applyBorder="1" applyAlignment="1" applyProtection="1">
      <alignment/>
      <protection/>
    </xf>
    <xf numFmtId="0" fontId="21" fillId="0" borderId="112" xfId="0" applyFont="1" applyBorder="1" applyAlignment="1">
      <alignment/>
    </xf>
    <xf numFmtId="165" fontId="21" fillId="0" borderId="112" xfId="52" applyNumberFormat="1" applyFont="1" applyFill="1" applyBorder="1" applyAlignment="1">
      <alignment/>
    </xf>
    <xf numFmtId="165" fontId="21" fillId="0" borderId="112" xfId="52" applyNumberFormat="1" applyFont="1" applyBorder="1" applyAlignment="1">
      <alignment/>
    </xf>
    <xf numFmtId="10" fontId="21" fillId="0" borderId="112" xfId="113" applyNumberFormat="1" applyFont="1" applyBorder="1" applyAlignment="1">
      <alignment/>
    </xf>
    <xf numFmtId="165" fontId="21" fillId="31" borderId="112" xfId="52" applyNumberFormat="1" applyFont="1" applyFill="1" applyBorder="1" applyAlignment="1">
      <alignment/>
    </xf>
    <xf numFmtId="165" fontId="0" fillId="40" borderId="112" xfId="52" applyNumberFormat="1" applyFont="1" applyFill="1" applyBorder="1" applyAlignment="1" applyProtection="1">
      <alignment/>
      <protection locked="0"/>
    </xf>
    <xf numFmtId="44" fontId="0" fillId="41" borderId="112" xfId="62" applyFont="1" applyFill="1" applyBorder="1" applyAlignment="1" applyProtection="1">
      <alignment/>
      <protection locked="0"/>
    </xf>
    <xf numFmtId="44" fontId="0" fillId="0" borderId="112" xfId="62" applyFill="1" applyBorder="1" applyAlignment="1" applyProtection="1">
      <alignment/>
      <protection/>
    </xf>
    <xf numFmtId="0" fontId="3" fillId="0" borderId="0" xfId="0" applyFont="1" applyBorder="1" applyAlignment="1">
      <alignment/>
    </xf>
    <xf numFmtId="9" fontId="21" fillId="0" borderId="0" xfId="113" applyFont="1" applyBorder="1" applyAlignment="1">
      <alignment/>
    </xf>
    <xf numFmtId="165" fontId="21" fillId="0" borderId="0" xfId="0" applyNumberFormat="1" applyFont="1" applyAlignment="1">
      <alignment/>
    </xf>
    <xf numFmtId="10" fontId="0" fillId="0" borderId="15" xfId="113" applyNumberFormat="1" applyFont="1" applyFill="1" applyBorder="1" applyAlignment="1">
      <alignment/>
    </xf>
    <xf numFmtId="44" fontId="20" fillId="42" borderId="0" xfId="62" applyFont="1" applyFill="1" applyBorder="1" applyAlignment="1">
      <alignment/>
    </xf>
    <xf numFmtId="44" fontId="3" fillId="36" borderId="0" xfId="62" applyFont="1" applyFill="1" applyBorder="1" applyAlignment="1">
      <alignment/>
    </xf>
    <xf numFmtId="165" fontId="24" fillId="0" borderId="0" xfId="52" applyNumberFormat="1" applyFont="1" applyFill="1" applyBorder="1" applyAlignment="1" applyProtection="1">
      <alignment horizontal="right"/>
      <protection/>
    </xf>
    <xf numFmtId="165" fontId="25" fillId="0" borderId="0" xfId="52" applyNumberFormat="1" applyFont="1" applyBorder="1" applyAlignment="1">
      <alignment horizontal="left"/>
    </xf>
    <xf numFmtId="44" fontId="0" fillId="0" borderId="0" xfId="62" applyBorder="1" applyAlignment="1">
      <alignment/>
    </xf>
    <xf numFmtId="0" fontId="26" fillId="0" borderId="0" xfId="0" applyFont="1" applyBorder="1" applyAlignment="1">
      <alignment horizontal="right"/>
    </xf>
    <xf numFmtId="165" fontId="21" fillId="0" borderId="0" xfId="113" applyNumberFormat="1" applyFont="1" applyBorder="1" applyAlignment="1">
      <alignment/>
    </xf>
    <xf numFmtId="165" fontId="0" fillId="40" borderId="0" xfId="52" applyNumberFormat="1" applyFill="1" applyBorder="1" applyAlignment="1" applyProtection="1">
      <alignment/>
      <protection locked="0"/>
    </xf>
    <xf numFmtId="44" fontId="0" fillId="41" borderId="0" xfId="62" applyFill="1" applyBorder="1" applyAlignment="1" applyProtection="1">
      <alignment/>
      <protection locked="0"/>
    </xf>
    <xf numFmtId="165" fontId="0" fillId="40" borderId="0" xfId="52" applyNumberFormat="1" applyFont="1" applyFill="1" applyBorder="1" applyAlignment="1" applyProtection="1">
      <alignment/>
      <protection locked="0"/>
    </xf>
    <xf numFmtId="44" fontId="0" fillId="41" borderId="0" xfId="62" applyFont="1" applyFill="1" applyBorder="1" applyAlignment="1" applyProtection="1">
      <alignment/>
      <protection locked="0"/>
    </xf>
    <xf numFmtId="165" fontId="21" fillId="0" borderId="112" xfId="113" applyNumberFormat="1" applyFont="1" applyBorder="1" applyAlignment="1">
      <alignment/>
    </xf>
    <xf numFmtId="165" fontId="0" fillId="40" borderId="112" xfId="52" applyNumberFormat="1" applyFill="1" applyBorder="1" applyAlignment="1" applyProtection="1">
      <alignment/>
      <protection locked="0"/>
    </xf>
    <xf numFmtId="44" fontId="0" fillId="41" borderId="112" xfId="62" applyFill="1" applyBorder="1" applyAlignment="1" applyProtection="1">
      <alignment/>
      <protection locked="0"/>
    </xf>
    <xf numFmtId="165" fontId="24" fillId="0" borderId="0" xfId="52" applyNumberFormat="1" applyFont="1" applyBorder="1" applyAlignment="1">
      <alignment horizontal="right"/>
    </xf>
    <xf numFmtId="0" fontId="3" fillId="0" borderId="116" xfId="0" applyFont="1" applyFill="1" applyBorder="1" applyAlignment="1" applyProtection="1">
      <alignment/>
      <protection/>
    </xf>
    <xf numFmtId="0" fontId="0" fillId="0" borderId="117" xfId="0" applyFill="1" applyBorder="1" applyAlignment="1" applyProtection="1">
      <alignment horizontal="center"/>
      <protection/>
    </xf>
    <xf numFmtId="0" fontId="0" fillId="0" borderId="118" xfId="0" applyFill="1" applyBorder="1" applyAlignment="1" applyProtection="1">
      <alignment horizontal="center"/>
      <protection/>
    </xf>
    <xf numFmtId="165" fontId="21" fillId="0" borderId="64" xfId="52" applyNumberFormat="1" applyFont="1" applyFill="1" applyBorder="1" applyAlignment="1" applyProtection="1">
      <alignment/>
      <protection/>
    </xf>
    <xf numFmtId="0" fontId="21" fillId="0" borderId="119" xfId="0" applyFont="1" applyFill="1" applyBorder="1" applyAlignment="1" applyProtection="1">
      <alignment/>
      <protection/>
    </xf>
    <xf numFmtId="165" fontId="21" fillId="0" borderId="112" xfId="52" applyNumberFormat="1" applyFont="1" applyFill="1" applyBorder="1" applyAlignment="1" applyProtection="1">
      <alignment/>
      <protection/>
    </xf>
    <xf numFmtId="165" fontId="21" fillId="0" borderId="120" xfId="52" applyNumberFormat="1" applyFont="1" applyFill="1" applyBorder="1" applyAlignment="1" applyProtection="1">
      <alignment/>
      <protection/>
    </xf>
    <xf numFmtId="0" fontId="3" fillId="0" borderId="80" xfId="0" applyFont="1" applyFill="1" applyBorder="1" applyAlignment="1" applyProtection="1">
      <alignment/>
      <protection/>
    </xf>
    <xf numFmtId="165" fontId="21" fillId="0" borderId="2" xfId="52" applyNumberFormat="1" applyFont="1" applyFill="1" applyBorder="1" applyAlignment="1" applyProtection="1">
      <alignment/>
      <protection/>
    </xf>
    <xf numFmtId="165" fontId="21" fillId="0" borderId="101" xfId="52" applyNumberFormat="1" applyFont="1" applyFill="1" applyBorder="1" applyAlignment="1" applyProtection="1">
      <alignment/>
      <protection/>
    </xf>
    <xf numFmtId="165" fontId="9" fillId="0" borderId="0" xfId="52" applyNumberFormat="1" applyFont="1" applyBorder="1" applyAlignment="1">
      <alignment/>
    </xf>
    <xf numFmtId="44" fontId="8" fillId="0" borderId="20" xfId="0" applyNumberFormat="1" applyFont="1" applyBorder="1" applyAlignment="1">
      <alignment/>
    </xf>
    <xf numFmtId="9" fontId="8" fillId="0" borderId="13" xfId="113" applyFont="1" applyBorder="1" applyAlignment="1">
      <alignment/>
    </xf>
    <xf numFmtId="44" fontId="8" fillId="0" borderId="23" xfId="0" applyNumberFormat="1" applyFont="1" applyBorder="1" applyAlignment="1">
      <alignment/>
    </xf>
    <xf numFmtId="9" fontId="8" fillId="0" borderId="0" xfId="113" applyFont="1" applyBorder="1" applyAlignment="1">
      <alignment/>
    </xf>
    <xf numFmtId="44" fontId="11" fillId="0" borderId="23" xfId="0" applyNumberFormat="1" applyFont="1" applyBorder="1" applyAlignment="1">
      <alignment/>
    </xf>
    <xf numFmtId="44" fontId="8" fillId="0" borderId="21" xfId="0" applyNumberFormat="1" applyFont="1" applyBorder="1" applyAlignment="1">
      <alignment/>
    </xf>
    <xf numFmtId="9" fontId="8" fillId="0" borderId="9" xfId="113" applyFont="1" applyBorder="1" applyAlignment="1">
      <alignment/>
    </xf>
    <xf numFmtId="44" fontId="8" fillId="0" borderId="24" xfId="0" applyNumberFormat="1" applyFont="1" applyBorder="1" applyAlignment="1">
      <alignment/>
    </xf>
    <xf numFmtId="10" fontId="8" fillId="0" borderId="0" xfId="113" applyNumberFormat="1" applyFont="1" applyBorder="1" applyAlignment="1">
      <alignment/>
    </xf>
    <xf numFmtId="165" fontId="11" fillId="0" borderId="0" xfId="52" applyNumberFormat="1" applyFont="1" applyBorder="1" applyAlignment="1">
      <alignment/>
    </xf>
    <xf numFmtId="167" fontId="8" fillId="0" borderId="0" xfId="113" applyNumberFormat="1" applyFont="1" applyBorder="1" applyAlignment="1">
      <alignment/>
    </xf>
    <xf numFmtId="43" fontId="8" fillId="0" borderId="0" xfId="0" applyNumberFormat="1" applyFont="1" applyBorder="1" applyAlignment="1">
      <alignment/>
    </xf>
    <xf numFmtId="168" fontId="8" fillId="0" borderId="0" xfId="62" applyNumberFormat="1" applyFont="1" applyBorder="1" applyAlignment="1">
      <alignment/>
    </xf>
    <xf numFmtId="44" fontId="8" fillId="0" borderId="0" xfId="62" applyNumberFormat="1" applyFont="1" applyBorder="1" applyAlignment="1">
      <alignment/>
    </xf>
    <xf numFmtId="43" fontId="8" fillId="0" borderId="0" xfId="52" applyFont="1" applyBorder="1" applyAlignment="1">
      <alignment/>
    </xf>
    <xf numFmtId="43" fontId="11" fillId="0" borderId="0" xfId="52" applyFont="1" applyBorder="1" applyAlignment="1">
      <alignment/>
    </xf>
    <xf numFmtId="167" fontId="8" fillId="0" borderId="0" xfId="0" applyNumberFormat="1" applyFont="1" applyBorder="1" applyAlignment="1">
      <alignment/>
    </xf>
    <xf numFmtId="44" fontId="8" fillId="0" borderId="18" xfId="0" applyNumberFormat="1" applyFont="1" applyBorder="1" applyAlignment="1">
      <alignment/>
    </xf>
    <xf numFmtId="44" fontId="8" fillId="0" borderId="19" xfId="0" applyNumberFormat="1" applyFont="1" applyBorder="1" applyAlignment="1">
      <alignment/>
    </xf>
    <xf numFmtId="43" fontId="12" fillId="0" borderId="0" xfId="0" applyNumberFormat="1" applyFont="1" applyAlignment="1">
      <alignment/>
    </xf>
    <xf numFmtId="0" fontId="8" fillId="0" borderId="13" xfId="0" applyFont="1" applyBorder="1" applyAlignment="1">
      <alignment/>
    </xf>
    <xf numFmtId="0" fontId="8" fillId="0" borderId="0" xfId="0" applyFont="1" applyBorder="1" applyAlignment="1">
      <alignment horizontal="center"/>
    </xf>
    <xf numFmtId="44" fontId="8" fillId="0" borderId="23" xfId="62" applyFont="1" applyBorder="1" applyAlignment="1">
      <alignment/>
    </xf>
    <xf numFmtId="9" fontId="8" fillId="0" borderId="0" xfId="0" applyNumberFormat="1" applyFont="1" applyBorder="1" applyAlignment="1">
      <alignment/>
    </xf>
    <xf numFmtId="44" fontId="8" fillId="0" borderId="0" xfId="62" applyFont="1" applyBorder="1" applyAlignment="1">
      <alignment/>
    </xf>
    <xf numFmtId="165" fontId="8" fillId="0" borderId="0" xfId="0" applyNumberFormat="1" applyFont="1" applyBorder="1" applyAlignment="1">
      <alignment/>
    </xf>
    <xf numFmtId="0" fontId="8" fillId="0" borderId="9" xfId="0" applyFont="1" applyBorder="1" applyAlignment="1">
      <alignment/>
    </xf>
    <xf numFmtId="43" fontId="8" fillId="0" borderId="9" xfId="0" applyNumberFormat="1" applyFont="1" applyBorder="1" applyAlignment="1">
      <alignment/>
    </xf>
    <xf numFmtId="40" fontId="3" fillId="0" borderId="9" xfId="0" applyNumberFormat="1" applyFont="1" applyBorder="1" applyAlignment="1">
      <alignment horizontal="center" vertical="center" wrapText="1"/>
    </xf>
    <xf numFmtId="44" fontId="8" fillId="44" borderId="22" xfId="0" applyNumberFormat="1" applyFont="1" applyFill="1" applyBorder="1" applyAlignment="1">
      <alignment/>
    </xf>
    <xf numFmtId="44" fontId="8" fillId="44" borderId="1" xfId="0" applyNumberFormat="1" applyFont="1" applyFill="1" applyBorder="1" applyAlignment="1">
      <alignment/>
    </xf>
    <xf numFmtId="44" fontId="11" fillId="44" borderId="1" xfId="0" applyNumberFormat="1" applyFont="1" applyFill="1" applyBorder="1" applyAlignment="1">
      <alignment/>
    </xf>
    <xf numFmtId="167" fontId="9" fillId="0" borderId="0" xfId="113" applyNumberFormat="1" applyFont="1" applyAlignment="1">
      <alignment/>
    </xf>
    <xf numFmtId="9" fontId="8" fillId="0" borderId="23" xfId="113" applyFont="1" applyBorder="1" applyAlignment="1">
      <alignment/>
    </xf>
    <xf numFmtId="167" fontId="9" fillId="0" borderId="23" xfId="113" applyNumberFormat="1" applyFont="1" applyBorder="1" applyAlignment="1">
      <alignment/>
    </xf>
    <xf numFmtId="165" fontId="11" fillId="0" borderId="23" xfId="52" applyNumberFormat="1" applyFont="1" applyBorder="1" applyAlignment="1">
      <alignment/>
    </xf>
    <xf numFmtId="44" fontId="8" fillId="0" borderId="0" xfId="0" applyNumberFormat="1" applyFont="1" applyBorder="1" applyAlignment="1">
      <alignment/>
    </xf>
    <xf numFmtId="167" fontId="8" fillId="0" borderId="23" xfId="0" applyNumberFormat="1" applyFont="1" applyBorder="1" applyAlignment="1">
      <alignment/>
    </xf>
    <xf numFmtId="165" fontId="8" fillId="0" borderId="0" xfId="52" applyNumberFormat="1" applyFont="1" applyAlignment="1">
      <alignment horizontal="center"/>
    </xf>
    <xf numFmtId="9" fontId="8" fillId="0" borderId="20" xfId="113" applyFont="1" applyBorder="1" applyAlignment="1">
      <alignment/>
    </xf>
    <xf numFmtId="9" fontId="8" fillId="0" borderId="21" xfId="113" applyFont="1" applyBorder="1" applyAlignment="1">
      <alignment/>
    </xf>
    <xf numFmtId="165" fontId="8" fillId="0" borderId="121" xfId="52" applyNumberFormat="1" applyFont="1" applyBorder="1" applyAlignment="1">
      <alignment/>
    </xf>
    <xf numFmtId="10" fontId="8" fillId="0" borderId="122" xfId="113" applyNumberFormat="1" applyFont="1" applyBorder="1" applyAlignment="1">
      <alignment/>
    </xf>
    <xf numFmtId="165" fontId="8" fillId="0" borderId="122" xfId="52" applyNumberFormat="1" applyFont="1" applyBorder="1" applyAlignment="1">
      <alignment/>
    </xf>
    <xf numFmtId="0" fontId="8" fillId="0" borderId="122" xfId="0" applyFont="1" applyBorder="1" applyAlignment="1">
      <alignment/>
    </xf>
    <xf numFmtId="165" fontId="11" fillId="0" borderId="122" xfId="52" applyNumberFormat="1" applyFont="1" applyBorder="1" applyAlignment="1">
      <alignment/>
    </xf>
    <xf numFmtId="167" fontId="8" fillId="0" borderId="122" xfId="113" applyNumberFormat="1" applyFont="1" applyBorder="1" applyAlignment="1">
      <alignment/>
    </xf>
    <xf numFmtId="43" fontId="8" fillId="0" borderId="122" xfId="0" applyNumberFormat="1" applyFont="1" applyBorder="1" applyAlignment="1">
      <alignment/>
    </xf>
    <xf numFmtId="168" fontId="8" fillId="0" borderId="122" xfId="62" applyNumberFormat="1" applyFont="1" applyBorder="1" applyAlignment="1">
      <alignment/>
    </xf>
    <xf numFmtId="165" fontId="9" fillId="0" borderId="122" xfId="52" applyNumberFormat="1" applyFont="1" applyBorder="1" applyAlignment="1">
      <alignment/>
    </xf>
    <xf numFmtId="44" fontId="8" fillId="0" borderId="122" xfId="62" applyNumberFormat="1" applyFont="1" applyBorder="1" applyAlignment="1">
      <alignment/>
    </xf>
    <xf numFmtId="43" fontId="8" fillId="0" borderId="122" xfId="52" applyFont="1" applyBorder="1" applyAlignment="1">
      <alignment/>
    </xf>
    <xf numFmtId="43" fontId="11" fillId="0" borderId="122" xfId="52" applyFont="1" applyBorder="1" applyAlignment="1">
      <alignment/>
    </xf>
    <xf numFmtId="165" fontId="8" fillId="0" borderId="20" xfId="52" applyNumberFormat="1" applyFont="1" applyBorder="1" applyAlignment="1">
      <alignment horizontal="center"/>
    </xf>
    <xf numFmtId="165" fontId="8" fillId="0" borderId="22" xfId="52" applyNumberFormat="1" applyFont="1" applyBorder="1" applyAlignment="1">
      <alignment horizontal="center"/>
    </xf>
    <xf numFmtId="167" fontId="8" fillId="0" borderId="1" xfId="113" applyNumberFormat="1" applyFont="1" applyBorder="1" applyAlignment="1">
      <alignment/>
    </xf>
    <xf numFmtId="165" fontId="8" fillId="0" borderId="1" xfId="52" applyNumberFormat="1" applyFont="1" applyBorder="1" applyAlignment="1">
      <alignment/>
    </xf>
    <xf numFmtId="10" fontId="8" fillId="0" borderId="1" xfId="113" applyNumberFormat="1" applyFont="1" applyBorder="1" applyAlignment="1">
      <alignment/>
    </xf>
    <xf numFmtId="165" fontId="11" fillId="0" borderId="1" xfId="52" applyNumberFormat="1" applyFont="1" applyBorder="1" applyAlignment="1">
      <alignment/>
    </xf>
    <xf numFmtId="165" fontId="9" fillId="0" borderId="1" xfId="52" applyNumberFormat="1" applyFont="1" applyBorder="1" applyAlignment="1">
      <alignment/>
    </xf>
    <xf numFmtId="44" fontId="8" fillId="0" borderId="1" xfId="62" applyNumberFormat="1" applyFont="1" applyBorder="1" applyAlignment="1">
      <alignment/>
    </xf>
    <xf numFmtId="167" fontId="9" fillId="0" borderId="1" xfId="113" applyNumberFormat="1" applyFont="1" applyBorder="1" applyAlignment="1">
      <alignment/>
    </xf>
    <xf numFmtId="169" fontId="8" fillId="0" borderId="23" xfId="0" applyNumberFormat="1" applyFont="1" applyBorder="1" applyAlignment="1">
      <alignment/>
    </xf>
    <xf numFmtId="167" fontId="8" fillId="0" borderId="1" xfId="0" applyNumberFormat="1" applyFont="1" applyBorder="1" applyAlignment="1">
      <alignment/>
    </xf>
    <xf numFmtId="44" fontId="11" fillId="0" borderId="1" xfId="62" applyNumberFormat="1" applyFont="1" applyBorder="1" applyAlignment="1">
      <alignment/>
    </xf>
    <xf numFmtId="43" fontId="8" fillId="0" borderId="1" xfId="52" applyFont="1" applyBorder="1" applyAlignment="1">
      <alignment/>
    </xf>
    <xf numFmtId="164" fontId="11" fillId="0" borderId="23" xfId="0" applyNumberFormat="1" applyFont="1" applyBorder="1" applyAlignment="1">
      <alignment/>
    </xf>
    <xf numFmtId="164" fontId="11" fillId="0" borderId="1" xfId="0" applyNumberFormat="1" applyFont="1" applyBorder="1" applyAlignment="1">
      <alignment/>
    </xf>
    <xf numFmtId="44" fontId="13" fillId="0" borderId="0" xfId="62" applyFont="1" applyAlignment="1">
      <alignment/>
    </xf>
    <xf numFmtId="0" fontId="13" fillId="0" borderId="0" xfId="0" applyFont="1" applyAlignment="1">
      <alignment/>
    </xf>
    <xf numFmtId="44" fontId="13" fillId="0" borderId="23" xfId="62" applyNumberFormat="1" applyFont="1" applyBorder="1" applyAlignment="1">
      <alignment/>
    </xf>
    <xf numFmtId="44" fontId="13" fillId="0" borderId="122" xfId="62" applyNumberFormat="1" applyFont="1" applyBorder="1" applyAlignment="1">
      <alignment/>
    </xf>
    <xf numFmtId="44" fontId="13" fillId="0" borderId="23" xfId="62" applyFont="1" applyBorder="1" applyAlignment="1">
      <alignment/>
    </xf>
    <xf numFmtId="44" fontId="13" fillId="0" borderId="1" xfId="62" applyFont="1" applyBorder="1" applyAlignment="1">
      <alignment/>
    </xf>
    <xf numFmtId="43" fontId="13" fillId="0" borderId="0" xfId="52" applyNumberFormat="1" applyFont="1" applyAlignment="1">
      <alignment/>
    </xf>
    <xf numFmtId="43" fontId="13" fillId="0" borderId="21" xfId="52" applyFont="1" applyBorder="1" applyAlignment="1">
      <alignment/>
    </xf>
    <xf numFmtId="43" fontId="13" fillId="0" borderId="123" xfId="52" applyFont="1" applyBorder="1" applyAlignment="1">
      <alignment/>
    </xf>
    <xf numFmtId="165" fontId="9" fillId="0" borderId="0" xfId="0" applyNumberFormat="1" applyFont="1" applyAlignment="1">
      <alignment/>
    </xf>
    <xf numFmtId="0" fontId="9" fillId="0" borderId="0" xfId="0" applyFont="1" applyBorder="1" applyAlignment="1">
      <alignment/>
    </xf>
    <xf numFmtId="0" fontId="9" fillId="0" borderId="0" xfId="0" applyFont="1" applyBorder="1" applyAlignment="1">
      <alignment horizontal="center"/>
    </xf>
    <xf numFmtId="167" fontId="9" fillId="0" borderId="0" xfId="113" applyNumberFormat="1" applyFont="1" applyBorder="1" applyAlignment="1">
      <alignment/>
    </xf>
    <xf numFmtId="44" fontId="9" fillId="0" borderId="0" xfId="0" applyNumberFormat="1" applyFont="1" applyBorder="1" applyAlignment="1">
      <alignment/>
    </xf>
    <xf numFmtId="165" fontId="11" fillId="0" borderId="0" xfId="62" applyNumberFormat="1" applyFont="1" applyBorder="1" applyAlignment="1">
      <alignment/>
    </xf>
    <xf numFmtId="168" fontId="8" fillId="0" borderId="0" xfId="62" applyNumberFormat="1" applyFont="1" applyBorder="1" applyAlignment="1">
      <alignment horizontal="left"/>
    </xf>
    <xf numFmtId="0" fontId="8" fillId="0" borderId="0" xfId="0" applyFont="1" applyBorder="1" applyAlignment="1">
      <alignment horizontal="left"/>
    </xf>
    <xf numFmtId="44" fontId="11" fillId="0" borderId="0" xfId="62" applyFont="1" applyAlignment="1">
      <alignment/>
    </xf>
    <xf numFmtId="0" fontId="0" fillId="0" borderId="0" xfId="0" applyAlignment="1">
      <alignment horizontal="center"/>
    </xf>
    <xf numFmtId="0" fontId="3" fillId="0" borderId="0" xfId="0" applyFont="1" applyAlignment="1">
      <alignment/>
    </xf>
    <xf numFmtId="0" fontId="28" fillId="45" borderId="0" xfId="0" applyFont="1" applyFill="1" applyAlignment="1">
      <alignment horizontal="left"/>
    </xf>
    <xf numFmtId="0" fontId="0" fillId="45" borderId="0" xfId="0" applyFill="1" applyAlignment="1">
      <alignment horizontal="left"/>
    </xf>
    <xf numFmtId="0" fontId="29" fillId="0" borderId="0" xfId="0" applyFont="1" applyAlignment="1">
      <alignment/>
    </xf>
    <xf numFmtId="0" fontId="0" fillId="0" borderId="0" xfId="0" applyFont="1" applyAlignment="1">
      <alignment/>
    </xf>
    <xf numFmtId="0" fontId="0" fillId="0" borderId="0" xfId="0" applyBorder="1" applyAlignment="1">
      <alignment horizontal="center"/>
    </xf>
    <xf numFmtId="173" fontId="29" fillId="0" borderId="7" xfId="0" applyNumberFormat="1" applyFont="1" applyFill="1" applyBorder="1" applyAlignment="1" applyProtection="1">
      <alignment horizontal="center"/>
      <protection locked="0"/>
    </xf>
    <xf numFmtId="0" fontId="0" fillId="0" borderId="7" xfId="0" applyBorder="1" applyAlignment="1">
      <alignment horizontal="left"/>
    </xf>
    <xf numFmtId="41" fontId="0" fillId="0" borderId="0" xfId="0" applyNumberFormat="1" applyFont="1" applyAlignment="1">
      <alignment/>
    </xf>
    <xf numFmtId="40" fontId="0" fillId="0" borderId="0" xfId="0" applyNumberFormat="1" applyFont="1" applyAlignment="1">
      <alignment/>
    </xf>
    <xf numFmtId="40" fontId="0" fillId="0" borderId="0" xfId="0" applyNumberFormat="1" applyFont="1" applyAlignment="1">
      <alignment horizontal="center"/>
    </xf>
    <xf numFmtId="40" fontId="3" fillId="0" borderId="0" xfId="0" applyNumberFormat="1" applyFont="1" applyAlignment="1">
      <alignment horizontal="center"/>
    </xf>
    <xf numFmtId="0" fontId="3" fillId="0" borderId="0" xfId="0" applyFont="1" applyBorder="1" applyAlignment="1">
      <alignment horizontal="center"/>
    </xf>
    <xf numFmtId="40" fontId="3" fillId="0" borderId="0" xfId="0" applyNumberFormat="1" applyFont="1" applyAlignment="1">
      <alignment horizontal="center" vertical="center" wrapText="1"/>
    </xf>
    <xf numFmtId="0" fontId="0" fillId="0" borderId="0" xfId="0" applyFont="1" applyBorder="1" applyAlignment="1">
      <alignment/>
    </xf>
    <xf numFmtId="41" fontId="0" fillId="0" borderId="0" xfId="0" applyNumberFormat="1" applyFont="1" applyBorder="1" applyAlignment="1">
      <alignment/>
    </xf>
    <xf numFmtId="40" fontId="3" fillId="0" borderId="0" xfId="0" applyNumberFormat="1" applyFont="1" applyBorder="1" applyAlignment="1">
      <alignment horizontal="center" vertical="center" wrapText="1"/>
    </xf>
    <xf numFmtId="40" fontId="3" fillId="0" borderId="0" xfId="0" applyNumberFormat="1" applyFont="1" applyBorder="1" applyAlignment="1">
      <alignment horizontal="center"/>
    </xf>
    <xf numFmtId="0" fontId="3" fillId="39" borderId="7" xfId="0" applyFont="1" applyFill="1" applyBorder="1" applyAlignment="1">
      <alignment horizontal="center"/>
    </xf>
    <xf numFmtId="41" fontId="3" fillId="39" borderId="7" xfId="0" applyNumberFormat="1" applyFont="1" applyFill="1" applyBorder="1" applyAlignment="1">
      <alignment/>
    </xf>
    <xf numFmtId="40" fontId="3" fillId="39" borderId="7" xfId="0" applyNumberFormat="1" applyFont="1" applyFill="1" applyBorder="1" applyAlignment="1">
      <alignment horizontal="center"/>
    </xf>
    <xf numFmtId="41" fontId="3" fillId="39" borderId="7" xfId="0" applyNumberFormat="1" applyFont="1" applyFill="1" applyBorder="1" applyAlignment="1">
      <alignment horizontal="center"/>
    </xf>
    <xf numFmtId="0" fontId="3" fillId="39" borderId="7" xfId="0" applyFont="1" applyFill="1" applyBorder="1" applyAlignment="1">
      <alignment/>
    </xf>
    <xf numFmtId="0" fontId="3" fillId="31" borderId="7" xfId="0" applyFont="1" applyFill="1" applyBorder="1" applyAlignment="1">
      <alignment horizontal="center"/>
    </xf>
    <xf numFmtId="41" fontId="0" fillId="0" borderId="7" xfId="0" applyNumberFormat="1" applyBorder="1" applyAlignment="1">
      <alignment/>
    </xf>
    <xf numFmtId="40" fontId="0" fillId="0" borderId="7" xfId="0" applyNumberFormat="1" applyBorder="1" applyAlignment="1">
      <alignment/>
    </xf>
    <xf numFmtId="40" fontId="3" fillId="0" borderId="7" xfId="0" applyNumberFormat="1" applyFont="1" applyBorder="1" applyAlignment="1">
      <alignment/>
    </xf>
    <xf numFmtId="0" fontId="3" fillId="0" borderId="7" xfId="0" applyFont="1" applyBorder="1" applyAlignment="1">
      <alignment/>
    </xf>
    <xf numFmtId="0" fontId="0" fillId="0" borderId="7" xfId="0" applyBorder="1" applyAlignment="1">
      <alignment horizontal="left" indent="1"/>
    </xf>
    <xf numFmtId="6" fontId="0" fillId="0" borderId="7" xfId="62" applyNumberFormat="1" applyFont="1" applyFill="1" applyBorder="1" applyAlignment="1" applyProtection="1">
      <alignment horizontal="right"/>
      <protection locked="0"/>
    </xf>
    <xf numFmtId="171" fontId="0" fillId="0" borderId="7" xfId="0" applyNumberFormat="1" applyFont="1" applyFill="1" applyBorder="1" applyAlignment="1">
      <alignment horizontal="right"/>
    </xf>
    <xf numFmtId="171" fontId="0" fillId="0" borderId="7" xfId="0" applyNumberFormat="1" applyFill="1" applyBorder="1" applyAlignment="1">
      <alignment horizontal="right"/>
    </xf>
    <xf numFmtId="171" fontId="0" fillId="0" borderId="7" xfId="0" applyNumberFormat="1" applyBorder="1" applyAlignment="1">
      <alignment horizontal="right"/>
    </xf>
    <xf numFmtId="6" fontId="3" fillId="31" borderId="7" xfId="0" applyNumberFormat="1" applyFont="1" applyFill="1" applyBorder="1" applyAlignment="1">
      <alignment horizontal="right"/>
    </xf>
    <xf numFmtId="38" fontId="0" fillId="0" borderId="7" xfId="0" applyNumberFormat="1" applyBorder="1" applyAlignment="1">
      <alignment horizontal="right"/>
    </xf>
    <xf numFmtId="38" fontId="3" fillId="31" borderId="7" xfId="0" applyNumberFormat="1" applyFont="1" applyFill="1" applyBorder="1" applyAlignment="1">
      <alignment horizontal="right"/>
    </xf>
    <xf numFmtId="41" fontId="3" fillId="0" borderId="7" xfId="0" applyNumberFormat="1" applyFont="1" applyBorder="1" applyAlignment="1">
      <alignment/>
    </xf>
    <xf numFmtId="38" fontId="3" fillId="0" borderId="7" xfId="0" applyNumberFormat="1" applyFont="1" applyBorder="1" applyAlignment="1">
      <alignment horizontal="right"/>
    </xf>
    <xf numFmtId="0" fontId="0" fillId="0" borderId="7" xfId="0" applyBorder="1" applyAlignment="1">
      <alignment/>
    </xf>
    <xf numFmtId="0" fontId="3" fillId="0" borderId="7" xfId="0" applyFont="1" applyBorder="1" applyAlignment="1">
      <alignment horizontal="left"/>
    </xf>
    <xf numFmtId="0" fontId="0" fillId="0" borderId="7" xfId="0" applyFont="1" applyBorder="1" applyAlignment="1">
      <alignment horizontal="left" indent="1"/>
    </xf>
    <xf numFmtId="41" fontId="0" fillId="0" borderId="7" xfId="0" applyNumberFormat="1" applyFont="1" applyBorder="1" applyAlignment="1">
      <alignment/>
    </xf>
    <xf numFmtId="38" fontId="0" fillId="0" borderId="7" xfId="0" applyNumberFormat="1" applyFont="1" applyBorder="1" applyAlignment="1" applyProtection="1">
      <alignment horizontal="right"/>
      <protection locked="0"/>
    </xf>
    <xf numFmtId="38" fontId="0" fillId="0" borderId="7" xfId="0" applyNumberFormat="1" applyFont="1" applyBorder="1" applyAlignment="1">
      <alignment horizontal="right"/>
    </xf>
    <xf numFmtId="0" fontId="30" fillId="0" borderId="0" xfId="0" applyFont="1" applyAlignment="1">
      <alignment/>
    </xf>
    <xf numFmtId="0" fontId="0" fillId="0" borderId="7" xfId="0" applyFont="1" applyBorder="1" applyAlignment="1">
      <alignment horizontal="left" indent="1"/>
    </xf>
    <xf numFmtId="41" fontId="0" fillId="0" borderId="7" xfId="0" applyNumberFormat="1" applyFont="1" applyBorder="1" applyAlignment="1">
      <alignment/>
    </xf>
    <xf numFmtId="38" fontId="0" fillId="0" borderId="7" xfId="0" applyNumberFormat="1" applyFont="1" applyBorder="1" applyAlignment="1" applyProtection="1">
      <alignment horizontal="right"/>
      <protection locked="0"/>
    </xf>
    <xf numFmtId="38" fontId="0" fillId="0" borderId="7" xfId="0" applyNumberFormat="1" applyFont="1" applyBorder="1" applyAlignment="1">
      <alignment horizontal="right"/>
    </xf>
    <xf numFmtId="0" fontId="30" fillId="0" borderId="0" xfId="0" applyFont="1" applyAlignment="1">
      <alignment/>
    </xf>
    <xf numFmtId="0" fontId="0" fillId="0" borderId="7" xfId="0" applyFont="1" applyBorder="1" applyAlignment="1">
      <alignment horizontal="left"/>
    </xf>
    <xf numFmtId="0" fontId="31" fillId="0" borderId="0" xfId="0" applyFont="1" applyAlignment="1">
      <alignment/>
    </xf>
    <xf numFmtId="0" fontId="32" fillId="0" borderId="7" xfId="0" applyFont="1" applyBorder="1" applyAlignment="1">
      <alignment horizontal="left"/>
    </xf>
    <xf numFmtId="38" fontId="3" fillId="0" borderId="7" xfId="0" applyNumberFormat="1" applyFont="1" applyFill="1" applyBorder="1" applyAlignment="1">
      <alignment horizontal="right"/>
    </xf>
    <xf numFmtId="9" fontId="3" fillId="31" borderId="7" xfId="0" applyNumberFormat="1" applyFont="1" applyFill="1" applyBorder="1" applyAlignment="1">
      <alignment horizontal="right"/>
    </xf>
    <xf numFmtId="9" fontId="3" fillId="0" borderId="7" xfId="0" applyNumberFormat="1" applyFont="1" applyBorder="1" applyAlignment="1">
      <alignment horizontal="right"/>
    </xf>
    <xf numFmtId="40" fontId="3" fillId="0" borderId="7" xfId="0" applyNumberFormat="1" applyFont="1" applyBorder="1" applyAlignment="1" applyProtection="1">
      <alignment horizontal="right"/>
      <protection/>
    </xf>
    <xf numFmtId="41" fontId="3" fillId="0" borderId="7" xfId="0" applyNumberFormat="1" applyFont="1" applyBorder="1" applyAlignment="1" applyProtection="1">
      <alignment horizontal="right"/>
      <protection/>
    </xf>
    <xf numFmtId="41" fontId="3" fillId="0" borderId="7" xfId="0" applyNumberFormat="1" applyFont="1" applyBorder="1" applyAlignment="1">
      <alignment horizontal="right"/>
    </xf>
    <xf numFmtId="40" fontId="3" fillId="0" borderId="7" xfId="0" applyNumberFormat="1" applyFont="1" applyBorder="1" applyAlignment="1">
      <alignment horizontal="right"/>
    </xf>
    <xf numFmtId="37" fontId="3" fillId="31" borderId="7" xfId="62" applyNumberFormat="1" applyFont="1" applyFill="1" applyBorder="1" applyAlignment="1">
      <alignment horizontal="right"/>
    </xf>
    <xf numFmtId="0" fontId="0" fillId="0" borderId="7" xfId="0" applyFont="1" applyBorder="1" applyAlignment="1">
      <alignment horizontal="left" indent="2"/>
    </xf>
    <xf numFmtId="0" fontId="3" fillId="0" borderId="7" xfId="0" applyFont="1" applyBorder="1" applyAlignment="1">
      <alignment wrapText="1"/>
    </xf>
    <xf numFmtId="38" fontId="3" fillId="0" borderId="7" xfId="0" applyNumberFormat="1" applyFont="1" applyBorder="1" applyAlignment="1" applyProtection="1">
      <alignment horizontal="right"/>
      <protection/>
    </xf>
    <xf numFmtId="0" fontId="0" fillId="0" borderId="7" xfId="0" applyFont="1" applyBorder="1" applyAlignment="1">
      <alignment/>
    </xf>
    <xf numFmtId="6" fontId="3" fillId="0" borderId="7" xfId="0" applyNumberFormat="1" applyFont="1" applyBorder="1" applyAlignment="1">
      <alignment horizontal="right"/>
    </xf>
    <xf numFmtId="0" fontId="0" fillId="27" borderId="7" xfId="0" applyFont="1" applyFill="1" applyBorder="1" applyAlignment="1">
      <alignment/>
    </xf>
    <xf numFmtId="40" fontId="0" fillId="27" borderId="7" xfId="0" applyNumberFormat="1" applyFont="1" applyFill="1" applyBorder="1" applyAlignment="1">
      <alignment horizontal="right"/>
    </xf>
    <xf numFmtId="0" fontId="0" fillId="27" borderId="7" xfId="0" applyFont="1" applyFill="1" applyBorder="1" applyAlignment="1">
      <alignment horizontal="right"/>
    </xf>
    <xf numFmtId="40" fontId="3" fillId="27" borderId="7" xfId="0" applyNumberFormat="1" applyFont="1" applyFill="1" applyBorder="1" applyAlignment="1">
      <alignment horizontal="right"/>
    </xf>
    <xf numFmtId="40" fontId="0" fillId="0" borderId="0" xfId="0" applyNumberFormat="1" applyAlignment="1">
      <alignment/>
    </xf>
    <xf numFmtId="40" fontId="3" fillId="0" borderId="0" xfId="0" applyNumberFormat="1" applyFont="1" applyAlignment="1">
      <alignment/>
    </xf>
    <xf numFmtId="0" fontId="0" fillId="45" borderId="0" xfId="0" applyFont="1" applyFill="1" applyAlignment="1">
      <alignment/>
    </xf>
    <xf numFmtId="0" fontId="0" fillId="0" borderId="9" xfId="0" applyFont="1" applyBorder="1" applyAlignment="1">
      <alignment/>
    </xf>
    <xf numFmtId="41" fontId="0" fillId="0" borderId="9" xfId="0" applyNumberFormat="1" applyFont="1" applyBorder="1" applyAlignment="1">
      <alignment/>
    </xf>
    <xf numFmtId="0" fontId="3" fillId="31" borderId="7" xfId="0" applyFont="1" applyFill="1" applyBorder="1" applyAlignment="1">
      <alignment horizontal="center" vertical="center"/>
    </xf>
    <xf numFmtId="44" fontId="0" fillId="0" borderId="7" xfId="62" applyBorder="1" applyAlignment="1">
      <alignment horizontal="left" indent="1"/>
    </xf>
    <xf numFmtId="0" fontId="0" fillId="0" borderId="7" xfId="0" applyFont="1" applyBorder="1" applyAlignment="1" applyProtection="1">
      <alignment horizontal="left" indent="1"/>
      <protection locked="0"/>
    </xf>
    <xf numFmtId="40" fontId="0" fillId="0" borderId="7" xfId="0" applyNumberFormat="1" applyFont="1" applyBorder="1" applyAlignment="1" applyProtection="1">
      <alignment horizontal="right"/>
      <protection locked="0"/>
    </xf>
    <xf numFmtId="0" fontId="0" fillId="0" borderId="7" xfId="0" applyFont="1" applyBorder="1" applyAlignment="1">
      <alignment horizontal="right" indent="1"/>
    </xf>
    <xf numFmtId="9" fontId="0" fillId="0" borderId="7" xfId="0" applyNumberFormat="1" applyFont="1" applyBorder="1" applyAlignment="1" applyProtection="1">
      <alignment horizontal="right"/>
      <protection locked="0"/>
    </xf>
    <xf numFmtId="7" fontId="0" fillId="0" borderId="7" xfId="62" applyNumberFormat="1" applyFont="1" applyBorder="1" applyAlignment="1" applyProtection="1">
      <alignment horizontal="right"/>
      <protection locked="0"/>
    </xf>
    <xf numFmtId="44" fontId="0" fillId="0" borderId="7" xfId="62" applyFont="1" applyBorder="1" applyAlignment="1">
      <alignment horizontal="right" indent="1"/>
    </xf>
    <xf numFmtId="5" fontId="0" fillId="0" borderId="7" xfId="62" applyNumberFormat="1" applyFont="1" applyBorder="1" applyAlignment="1" applyProtection="1">
      <alignment horizontal="right"/>
      <protection locked="0"/>
    </xf>
    <xf numFmtId="41" fontId="0" fillId="0" borderId="7" xfId="0" applyNumberFormat="1" applyFont="1" applyBorder="1" applyAlignment="1">
      <alignment horizontal="right"/>
    </xf>
    <xf numFmtId="39" fontId="0" fillId="0" borderId="7" xfId="62" applyNumberFormat="1" applyFont="1" applyBorder="1" applyAlignment="1" applyProtection="1">
      <alignment horizontal="right"/>
      <protection locked="0"/>
    </xf>
    <xf numFmtId="44" fontId="0" fillId="0" borderId="7" xfId="62" applyFont="1" applyBorder="1" applyAlignment="1">
      <alignment horizontal="right"/>
    </xf>
    <xf numFmtId="37" fontId="0" fillId="0" borderId="7" xfId="62" applyNumberFormat="1" applyFont="1" applyBorder="1" applyAlignment="1" applyProtection="1">
      <alignment horizontal="right"/>
      <protection locked="0"/>
    </xf>
    <xf numFmtId="0" fontId="0" fillId="0" borderId="7" xfId="0" applyFont="1" applyFill="1" applyBorder="1" applyAlignment="1" applyProtection="1">
      <alignment horizontal="left" indent="1"/>
      <protection locked="0"/>
    </xf>
    <xf numFmtId="0" fontId="0" fillId="0" borderId="7" xfId="0" applyFont="1" applyFill="1" applyBorder="1" applyAlignment="1">
      <alignment horizontal="left" indent="1"/>
    </xf>
    <xf numFmtId="0" fontId="3" fillId="0" borderId="7" xfId="0" applyFont="1" applyBorder="1" applyAlignment="1">
      <alignment horizontal="right" indent="1"/>
    </xf>
    <xf numFmtId="0" fontId="3" fillId="0" borderId="7" xfId="0" applyFont="1" applyBorder="1" applyAlignment="1">
      <alignment horizontal="left" indent="1"/>
    </xf>
    <xf numFmtId="40" fontId="3" fillId="31" borderId="7" xfId="0" applyNumberFormat="1" applyFont="1" applyFill="1" applyBorder="1" applyAlignment="1">
      <alignment horizontal="right"/>
    </xf>
    <xf numFmtId="44" fontId="3" fillId="0" borderId="7" xfId="62" applyFont="1" applyBorder="1" applyAlignment="1">
      <alignment horizontal="left" indent="1"/>
    </xf>
    <xf numFmtId="44" fontId="3" fillId="0" borderId="7" xfId="62" applyFont="1" applyBorder="1" applyAlignment="1">
      <alignment/>
    </xf>
    <xf numFmtId="40" fontId="3" fillId="31" borderId="7" xfId="0" applyNumberFormat="1" applyFont="1" applyFill="1" applyBorder="1" applyAlignment="1">
      <alignment/>
    </xf>
    <xf numFmtId="5" fontId="3" fillId="31" borderId="7" xfId="62" applyNumberFormat="1" applyFont="1" applyFill="1" applyBorder="1" applyAlignment="1">
      <alignment horizontal="right"/>
    </xf>
    <xf numFmtId="0" fontId="29" fillId="0" borderId="7" xfId="0" applyFont="1" applyBorder="1" applyAlignment="1">
      <alignment horizontal="left" indent="1"/>
    </xf>
    <xf numFmtId="40" fontId="3" fillId="31" borderId="124" xfId="62" applyNumberFormat="1" applyFont="1" applyFill="1" applyBorder="1" applyAlignment="1">
      <alignment/>
    </xf>
    <xf numFmtId="5" fontId="3" fillId="31" borderId="124" xfId="62" applyNumberFormat="1" applyFont="1" applyFill="1" applyBorder="1" applyAlignment="1">
      <alignment/>
    </xf>
    <xf numFmtId="165" fontId="0" fillId="0" borderId="0" xfId="52" applyNumberFormat="1" applyAlignment="1">
      <alignment/>
    </xf>
    <xf numFmtId="3" fontId="0" fillId="0" borderId="7" xfId="0" applyNumberFormat="1" applyBorder="1" applyAlignment="1">
      <alignment/>
    </xf>
    <xf numFmtId="168" fontId="0" fillId="0" borderId="0" xfId="62" applyNumberFormat="1" applyFont="1" applyAlignment="1">
      <alignment/>
    </xf>
    <xf numFmtId="165" fontId="0" fillId="0" borderId="7" xfId="52" applyNumberFormat="1" applyFont="1" applyFill="1" applyBorder="1" applyAlignment="1" applyProtection="1">
      <alignment horizontal="right"/>
      <protection locked="0"/>
    </xf>
    <xf numFmtId="0" fontId="0" fillId="0" borderId="7" xfId="0" applyFont="1" applyBorder="1" applyAlignment="1" applyProtection="1">
      <alignment horizontal="center"/>
      <protection locked="0"/>
    </xf>
    <xf numFmtId="40" fontId="3" fillId="0" borderId="2" xfId="0" applyNumberFormat="1" applyFont="1" applyFill="1" applyBorder="1" applyAlignment="1">
      <alignment horizontal="center" vertical="center" wrapText="1"/>
    </xf>
    <xf numFmtId="41" fontId="3" fillId="0" borderId="2" xfId="0" applyNumberFormat="1" applyFont="1" applyFill="1" applyBorder="1" applyAlignment="1">
      <alignment horizontal="center" wrapText="1"/>
    </xf>
    <xf numFmtId="0" fontId="3" fillId="31" borderId="92" xfId="0" applyFont="1" applyFill="1" applyBorder="1" applyAlignment="1">
      <alignment horizontal="center"/>
    </xf>
    <xf numFmtId="0" fontId="3" fillId="31" borderId="9" xfId="0" applyFont="1" applyFill="1" applyBorder="1" applyAlignment="1">
      <alignment horizontal="center"/>
    </xf>
    <xf numFmtId="0" fontId="0" fillId="0" borderId="92" xfId="0" applyBorder="1" applyAlignment="1" applyProtection="1">
      <alignment horizontal="left" indent="1"/>
      <protection locked="0"/>
    </xf>
    <xf numFmtId="0" fontId="0" fillId="0" borderId="7" xfId="0" applyBorder="1" applyAlignment="1" applyProtection="1">
      <alignment horizontal="left" indent="1"/>
      <protection locked="0"/>
    </xf>
    <xf numFmtId="38" fontId="0" fillId="0" borderId="7" xfId="0" applyNumberFormat="1" applyBorder="1" applyAlignment="1" applyProtection="1">
      <alignment horizontal="right"/>
      <protection locked="0"/>
    </xf>
    <xf numFmtId="6" fontId="0" fillId="0" borderId="19" xfId="0" applyNumberFormat="1" applyBorder="1" applyAlignment="1" applyProtection="1">
      <alignment horizontal="right"/>
      <protection locked="0"/>
    </xf>
    <xf numFmtId="0" fontId="0" fillId="0" borderId="92" xfId="0" applyBorder="1" applyAlignment="1" applyProtection="1" quotePrefix="1">
      <alignment horizontal="left" indent="1"/>
      <protection locked="0"/>
    </xf>
    <xf numFmtId="0" fontId="3" fillId="0" borderId="125" xfId="0" applyFont="1" applyBorder="1" applyAlignment="1" applyProtection="1">
      <alignment horizontal="right" indent="1"/>
      <protection/>
    </xf>
    <xf numFmtId="0" fontId="3" fillId="0" borderId="126" xfId="0" applyFont="1" applyBorder="1" applyAlignment="1" applyProtection="1">
      <alignment horizontal="right" indent="1"/>
      <protection/>
    </xf>
    <xf numFmtId="38" fontId="3" fillId="31" borderId="126" xfId="0" applyNumberFormat="1" applyFont="1" applyFill="1" applyBorder="1" applyAlignment="1" applyProtection="1">
      <alignment horizontal="right"/>
      <protection/>
    </xf>
    <xf numFmtId="41" fontId="0" fillId="0" borderId="0" xfId="0" applyNumberFormat="1" applyFill="1" applyBorder="1" applyAlignment="1">
      <alignment/>
    </xf>
    <xf numFmtId="41" fontId="3" fillId="0" borderId="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ill="1" applyBorder="1" applyAlignment="1">
      <alignment horizontal="left" indent="1"/>
    </xf>
    <xf numFmtId="0" fontId="3" fillId="0" borderId="0" xfId="0" applyFont="1" applyFill="1" applyBorder="1" applyAlignment="1">
      <alignment horizontal="right" indent="1"/>
    </xf>
    <xf numFmtId="0" fontId="29" fillId="0" borderId="0" xfId="0" applyFont="1" applyFill="1" applyBorder="1" applyAlignment="1">
      <alignment horizontal="left" indent="1"/>
    </xf>
    <xf numFmtId="0" fontId="0" fillId="0" borderId="92" xfId="0" applyBorder="1" applyAlignment="1" applyProtection="1">
      <alignment horizontal="center"/>
      <protection locked="0"/>
    </xf>
    <xf numFmtId="0" fontId="34" fillId="0" borderId="0" xfId="0" applyFont="1" applyAlignment="1">
      <alignment/>
    </xf>
    <xf numFmtId="165" fontId="34" fillId="0" borderId="0" xfId="52" applyNumberFormat="1" applyFont="1" applyAlignment="1">
      <alignment/>
    </xf>
    <xf numFmtId="0" fontId="34" fillId="0" borderId="17" xfId="0" applyFont="1" applyBorder="1" applyAlignment="1">
      <alignment/>
    </xf>
    <xf numFmtId="0" fontId="34" fillId="0" borderId="0" xfId="0" applyFont="1" applyBorder="1" applyAlignment="1">
      <alignment/>
    </xf>
    <xf numFmtId="167" fontId="34" fillId="0" borderId="0" xfId="113" applyNumberFormat="1" applyFont="1" applyBorder="1" applyAlignment="1">
      <alignment/>
    </xf>
    <xf numFmtId="43" fontId="34" fillId="0" borderId="0" xfId="0" applyNumberFormat="1" applyFont="1" applyBorder="1" applyAlignment="1">
      <alignment/>
    </xf>
    <xf numFmtId="44" fontId="34" fillId="0" borderId="0" xfId="62" applyFont="1" applyAlignment="1">
      <alignment/>
    </xf>
    <xf numFmtId="167" fontId="34" fillId="0" borderId="0" xfId="0" applyNumberFormat="1" applyFont="1" applyBorder="1" applyAlignment="1">
      <alignment/>
    </xf>
    <xf numFmtId="165" fontId="34" fillId="0" borderId="0" xfId="0" applyNumberFormat="1" applyFont="1" applyAlignment="1">
      <alignment/>
    </xf>
    <xf numFmtId="165" fontId="34" fillId="0" borderId="0" xfId="52" applyNumberFormat="1" applyFont="1" applyBorder="1" applyAlignment="1">
      <alignment horizontal="center"/>
    </xf>
    <xf numFmtId="165" fontId="37" fillId="0" borderId="0" xfId="52" applyNumberFormat="1" applyFont="1" applyBorder="1" applyAlignment="1">
      <alignment horizontal="center"/>
    </xf>
    <xf numFmtId="167" fontId="36" fillId="0" borderId="0" xfId="113" applyNumberFormat="1" applyFont="1" applyBorder="1" applyAlignment="1">
      <alignment/>
    </xf>
    <xf numFmtId="44" fontId="34" fillId="0" borderId="0" xfId="0" applyNumberFormat="1" applyFont="1" applyAlignment="1">
      <alignment/>
    </xf>
    <xf numFmtId="165" fontId="37" fillId="0" borderId="0" xfId="52" applyNumberFormat="1" applyFont="1" applyAlignment="1">
      <alignment/>
    </xf>
    <xf numFmtId="0" fontId="36" fillId="0" borderId="0" xfId="0" applyFont="1" applyAlignment="1">
      <alignment/>
    </xf>
    <xf numFmtId="43" fontId="34" fillId="0" borderId="0" xfId="52" applyFont="1" applyAlignment="1">
      <alignment/>
    </xf>
    <xf numFmtId="0" fontId="36" fillId="0" borderId="0" xfId="0" applyFont="1" applyAlignment="1">
      <alignment horizontal="center"/>
    </xf>
    <xf numFmtId="9" fontId="34" fillId="0" borderId="7" xfId="113" applyFont="1" applyBorder="1" applyAlignment="1">
      <alignment/>
    </xf>
    <xf numFmtId="165" fontId="34" fillId="0" borderId="7" xfId="52" applyNumberFormat="1" applyFont="1" applyBorder="1" applyAlignment="1">
      <alignment/>
    </xf>
    <xf numFmtId="44" fontId="34" fillId="0" borderId="7" xfId="62" applyFont="1" applyBorder="1" applyAlignment="1">
      <alignment/>
    </xf>
    <xf numFmtId="44" fontId="34" fillId="0" borderId="7" xfId="62" applyFont="1" applyBorder="1" applyAlignment="1">
      <alignment horizontal="center"/>
    </xf>
    <xf numFmtId="168" fontId="34" fillId="0" borderId="7" xfId="62" applyNumberFormat="1" applyFont="1" applyBorder="1" applyAlignment="1">
      <alignment/>
    </xf>
    <xf numFmtId="165" fontId="34" fillId="0" borderId="7" xfId="52" applyNumberFormat="1" applyFont="1" applyBorder="1" applyAlignment="1">
      <alignment horizontal="center"/>
    </xf>
    <xf numFmtId="165" fontId="11" fillId="0" borderId="0" xfId="52" applyNumberFormat="1" applyFont="1" applyAlignment="1">
      <alignment/>
    </xf>
    <xf numFmtId="0" fontId="35" fillId="0" borderId="0" xfId="0" applyFont="1" applyAlignment="1">
      <alignment horizontal="centerContinuous"/>
    </xf>
    <xf numFmtId="167" fontId="35" fillId="0" borderId="0" xfId="113" applyNumberFormat="1" applyFont="1" applyBorder="1" applyAlignment="1">
      <alignment horizontal="centerContinuous"/>
    </xf>
    <xf numFmtId="165" fontId="34" fillId="0" borderId="18" xfId="52" applyNumberFormat="1" applyFont="1" applyBorder="1" applyAlignment="1">
      <alignment horizontal="center"/>
    </xf>
    <xf numFmtId="165" fontId="37" fillId="0" borderId="17" xfId="52" applyNumberFormat="1" applyFont="1" applyBorder="1" applyAlignment="1">
      <alignment horizontal="center"/>
    </xf>
    <xf numFmtId="167" fontId="34" fillId="0" borderId="17" xfId="113" applyNumberFormat="1" applyFont="1" applyBorder="1" applyAlignment="1">
      <alignment/>
    </xf>
    <xf numFmtId="167" fontId="36" fillId="0" borderId="17" xfId="113" applyNumberFormat="1" applyFont="1" applyBorder="1" applyAlignment="1">
      <alignment/>
    </xf>
    <xf numFmtId="167" fontId="34" fillId="0" borderId="19" xfId="0" applyNumberFormat="1" applyFont="1" applyBorder="1" applyAlignment="1">
      <alignment/>
    </xf>
    <xf numFmtId="167" fontId="8" fillId="37" borderId="0" xfId="113" applyNumberFormat="1" applyFont="1" applyFill="1" applyAlignment="1">
      <alignment/>
    </xf>
    <xf numFmtId="0" fontId="8" fillId="39" borderId="20" xfId="0" applyFont="1" applyFill="1" applyBorder="1" applyAlignment="1">
      <alignment/>
    </xf>
    <xf numFmtId="0" fontId="8" fillId="39" borderId="13" xfId="0" applyFont="1" applyFill="1" applyBorder="1" applyAlignment="1">
      <alignment/>
    </xf>
    <xf numFmtId="165" fontId="8" fillId="39" borderId="13" xfId="0" applyNumberFormat="1" applyFont="1" applyFill="1" applyBorder="1" applyAlignment="1">
      <alignment/>
    </xf>
    <xf numFmtId="0" fontId="8" fillId="39" borderId="22" xfId="0" applyFont="1" applyFill="1" applyBorder="1" applyAlignment="1">
      <alignment/>
    </xf>
    <xf numFmtId="0" fontId="8" fillId="39" borderId="23" xfId="0" applyFont="1" applyFill="1" applyBorder="1" applyAlignment="1">
      <alignment/>
    </xf>
    <xf numFmtId="0" fontId="8" fillId="39" borderId="0" xfId="0" applyFont="1" applyFill="1" applyBorder="1" applyAlignment="1">
      <alignment/>
    </xf>
    <xf numFmtId="165" fontId="8" fillId="39" borderId="0" xfId="0" applyNumberFormat="1" applyFont="1" applyFill="1" applyBorder="1" applyAlignment="1">
      <alignment/>
    </xf>
    <xf numFmtId="0" fontId="8" fillId="39" borderId="1" xfId="0" applyFont="1" applyFill="1" applyBorder="1" applyAlignment="1">
      <alignment/>
    </xf>
    <xf numFmtId="44" fontId="8" fillId="39" borderId="0" xfId="62" applyFont="1" applyFill="1" applyBorder="1" applyAlignment="1">
      <alignment/>
    </xf>
    <xf numFmtId="0" fontId="8" fillId="39" borderId="21" xfId="0" applyFont="1" applyFill="1" applyBorder="1" applyAlignment="1">
      <alignment/>
    </xf>
    <xf numFmtId="0" fontId="8" fillId="39" borderId="9" xfId="0" applyFont="1" applyFill="1" applyBorder="1" applyAlignment="1">
      <alignment/>
    </xf>
    <xf numFmtId="165" fontId="8" fillId="39" borderId="9" xfId="0" applyNumberFormat="1" applyFont="1" applyFill="1" applyBorder="1" applyAlignment="1">
      <alignment/>
    </xf>
    <xf numFmtId="44" fontId="8" fillId="39" borderId="9" xfId="62" applyFont="1" applyFill="1" applyBorder="1" applyAlignment="1">
      <alignment/>
    </xf>
    <xf numFmtId="0" fontId="8" fillId="39" borderId="24" xfId="0" applyFont="1" applyFill="1" applyBorder="1" applyAlignment="1">
      <alignment/>
    </xf>
    <xf numFmtId="0" fontId="9" fillId="39" borderId="0" xfId="0" applyFont="1" applyFill="1" applyBorder="1" applyAlignment="1">
      <alignment/>
    </xf>
    <xf numFmtId="0" fontId="13" fillId="39" borderId="0" xfId="0" applyFont="1" applyFill="1" applyBorder="1" applyAlignment="1">
      <alignment/>
    </xf>
    <xf numFmtId="0" fontId="13" fillId="39" borderId="28" xfId="0" applyFont="1" applyFill="1" applyBorder="1" applyAlignment="1">
      <alignment/>
    </xf>
    <xf numFmtId="165" fontId="13" fillId="39" borderId="29" xfId="0" applyNumberFormat="1" applyFont="1" applyFill="1" applyBorder="1" applyAlignment="1">
      <alignment/>
    </xf>
    <xf numFmtId="0" fontId="13" fillId="39" borderId="29" xfId="0" applyFont="1" applyFill="1" applyBorder="1" applyAlignment="1">
      <alignment/>
    </xf>
    <xf numFmtId="168" fontId="13" fillId="39" borderId="7" xfId="62" applyNumberFormat="1" applyFont="1" applyFill="1" applyBorder="1" applyAlignment="1">
      <alignment/>
    </xf>
    <xf numFmtId="0" fontId="13" fillId="39" borderId="0" xfId="0" applyFont="1" applyFill="1" applyAlignment="1">
      <alignment/>
    </xf>
    <xf numFmtId="0" fontId="8" fillId="44" borderId="20" xfId="0" applyFont="1" applyFill="1" applyBorder="1" applyAlignment="1">
      <alignment/>
    </xf>
    <xf numFmtId="165" fontId="8" fillId="44" borderId="13" xfId="0" applyNumberFormat="1" applyFont="1" applyFill="1" applyBorder="1" applyAlignment="1">
      <alignment/>
    </xf>
    <xf numFmtId="0" fontId="8" fillId="44" borderId="13" xfId="0" applyFont="1" applyFill="1" applyBorder="1" applyAlignment="1">
      <alignment/>
    </xf>
    <xf numFmtId="165" fontId="8" fillId="44" borderId="18" xfId="0" applyNumberFormat="1" applyFont="1" applyFill="1" applyBorder="1" applyAlignment="1">
      <alignment/>
    </xf>
    <xf numFmtId="0" fontId="8" fillId="44" borderId="23" xfId="0" applyFont="1" applyFill="1" applyBorder="1" applyAlignment="1">
      <alignment/>
    </xf>
    <xf numFmtId="165" fontId="8" fillId="44" borderId="0" xfId="0" applyNumberFormat="1" applyFont="1" applyFill="1" applyBorder="1" applyAlignment="1">
      <alignment/>
    </xf>
    <xf numFmtId="0" fontId="8" fillId="44" borderId="0" xfId="0" applyFont="1" applyFill="1" applyBorder="1" applyAlignment="1">
      <alignment/>
    </xf>
    <xf numFmtId="165" fontId="8" fillId="44" borderId="17" xfId="52" applyNumberFormat="1" applyFont="1" applyFill="1" applyBorder="1" applyAlignment="1">
      <alignment/>
    </xf>
    <xf numFmtId="0" fontId="8" fillId="44" borderId="21" xfId="0" applyFont="1" applyFill="1" applyBorder="1" applyAlignment="1">
      <alignment/>
    </xf>
    <xf numFmtId="165" fontId="8" fillId="44" borderId="9" xfId="0" applyNumberFormat="1" applyFont="1" applyFill="1" applyBorder="1" applyAlignment="1">
      <alignment/>
    </xf>
    <xf numFmtId="0" fontId="8" fillId="44" borderId="9" xfId="0" applyFont="1" applyFill="1" applyBorder="1" applyAlignment="1">
      <alignment/>
    </xf>
    <xf numFmtId="44" fontId="8" fillId="44" borderId="17" xfId="62" applyFont="1" applyFill="1" applyBorder="1" applyAlignment="1">
      <alignment/>
    </xf>
    <xf numFmtId="0" fontId="38" fillId="0" borderId="0" xfId="0" applyFont="1" applyBorder="1" applyAlignment="1">
      <alignment/>
    </xf>
    <xf numFmtId="167" fontId="8" fillId="44" borderId="17" xfId="113" applyNumberFormat="1" applyFont="1" applyFill="1" applyBorder="1" applyAlignment="1">
      <alignment/>
    </xf>
    <xf numFmtId="165" fontId="8" fillId="44" borderId="19" xfId="52" applyNumberFormat="1" applyFont="1" applyFill="1" applyBorder="1" applyAlignment="1">
      <alignment/>
    </xf>
    <xf numFmtId="167" fontId="8" fillId="0" borderId="0" xfId="0" applyNumberFormat="1" applyFont="1" applyAlignment="1">
      <alignment/>
    </xf>
    <xf numFmtId="165" fontId="11" fillId="0" borderId="0" xfId="0" applyNumberFormat="1" applyFont="1" applyAlignment="1">
      <alignment/>
    </xf>
    <xf numFmtId="0" fontId="16" fillId="38" borderId="0" xfId="0" applyFont="1" applyFill="1" applyAlignment="1">
      <alignment horizontal="left"/>
    </xf>
    <xf numFmtId="0" fontId="39" fillId="0" borderId="0" xfId="99" applyFont="1">
      <alignment/>
      <protection/>
    </xf>
    <xf numFmtId="0" fontId="5" fillId="0" borderId="67" xfId="0" applyFont="1" applyFill="1" applyBorder="1" applyAlignment="1">
      <alignment horizontal="center"/>
    </xf>
    <xf numFmtId="0" fontId="0" fillId="0" borderId="92" xfId="0" applyFill="1" applyBorder="1" applyAlignment="1">
      <alignment/>
    </xf>
    <xf numFmtId="0" fontId="40" fillId="0" borderId="0" xfId="99" applyFont="1">
      <alignment/>
      <protection/>
    </xf>
    <xf numFmtId="165" fontId="8" fillId="44" borderId="17" xfId="0" applyNumberFormat="1" applyFont="1" applyFill="1" applyBorder="1" applyAlignment="1">
      <alignment/>
    </xf>
    <xf numFmtId="164" fontId="8" fillId="0" borderId="22" xfId="52" applyNumberFormat="1" applyFont="1" applyBorder="1" applyAlignment="1">
      <alignment/>
    </xf>
    <xf numFmtId="164" fontId="8" fillId="0" borderId="1" xfId="0" applyNumberFormat="1" applyFont="1" applyBorder="1" applyAlignment="1">
      <alignment/>
    </xf>
    <xf numFmtId="164" fontId="8" fillId="0" borderId="1" xfId="52" applyNumberFormat="1" applyFont="1" applyBorder="1" applyAlignment="1">
      <alignment/>
    </xf>
    <xf numFmtId="164" fontId="11" fillId="0" borderId="1" xfId="52" applyNumberFormat="1" applyFont="1" applyBorder="1" applyAlignment="1">
      <alignment/>
    </xf>
    <xf numFmtId="164" fontId="8" fillId="0" borderId="24" xfId="52" applyNumberFormat="1" applyFont="1" applyBorder="1" applyAlignment="1">
      <alignment/>
    </xf>
    <xf numFmtId="0" fontId="13" fillId="39" borderId="21" xfId="0" applyFont="1" applyFill="1" applyBorder="1" applyAlignment="1">
      <alignment/>
    </xf>
    <xf numFmtId="165" fontId="13" fillId="39" borderId="9" xfId="0" applyNumberFormat="1" applyFont="1" applyFill="1" applyBorder="1" applyAlignment="1">
      <alignment/>
    </xf>
    <xf numFmtId="0" fontId="13" fillId="39" borderId="9" xfId="0" applyFont="1" applyFill="1" applyBorder="1" applyAlignment="1">
      <alignment/>
    </xf>
    <xf numFmtId="44" fontId="13" fillId="39" borderId="19" xfId="62" applyFont="1" applyFill="1" applyBorder="1" applyAlignment="1">
      <alignment/>
    </xf>
    <xf numFmtId="0" fontId="8" fillId="46" borderId="0" xfId="0" applyFont="1" applyFill="1" applyAlignment="1">
      <alignment/>
    </xf>
    <xf numFmtId="44" fontId="8" fillId="46" borderId="0" xfId="0" applyNumberFormat="1" applyFont="1" applyFill="1" applyAlignment="1">
      <alignment/>
    </xf>
    <xf numFmtId="44" fontId="8" fillId="46" borderId="0" xfId="62" applyFont="1" applyFill="1" applyAlignment="1">
      <alignment/>
    </xf>
    <xf numFmtId="0" fontId="20" fillId="38" borderId="0" xfId="0" applyFont="1" applyFill="1" applyAlignment="1">
      <alignment horizontal="left"/>
    </xf>
    <xf numFmtId="0" fontId="0" fillId="27" borderId="0" xfId="0" applyFill="1" applyAlignment="1">
      <alignment/>
    </xf>
    <xf numFmtId="0" fontId="0" fillId="27" borderId="0" xfId="0" applyFill="1" applyAlignment="1">
      <alignment horizontal="left"/>
    </xf>
    <xf numFmtId="0" fontId="29" fillId="27" borderId="0" xfId="0" applyFont="1" applyFill="1" applyAlignment="1">
      <alignment/>
    </xf>
    <xf numFmtId="0" fontId="3" fillId="27" borderId="0" xfId="0" applyFont="1" applyFill="1" applyAlignment="1">
      <alignment/>
    </xf>
    <xf numFmtId="0" fontId="30" fillId="27" borderId="0" xfId="0" applyFont="1" applyFill="1" applyAlignment="1">
      <alignment/>
    </xf>
    <xf numFmtId="0" fontId="30" fillId="27" borderId="0" xfId="0" applyFont="1" applyFill="1" applyAlignment="1">
      <alignment/>
    </xf>
    <xf numFmtId="0" fontId="31" fillId="27" borderId="0" xfId="0" applyFont="1" applyFill="1" applyAlignment="1">
      <alignment/>
    </xf>
    <xf numFmtId="41" fontId="3" fillId="27" borderId="0" xfId="0" applyNumberFormat="1" applyFont="1" applyFill="1" applyAlignment="1">
      <alignment/>
    </xf>
    <xf numFmtId="44" fontId="0" fillId="38" borderId="7" xfId="62" applyFont="1" applyFill="1" applyBorder="1" applyAlignment="1">
      <alignment horizontal="right"/>
    </xf>
    <xf numFmtId="165" fontId="0" fillId="0" borderId="7" xfId="52" applyNumberFormat="1" applyFont="1" applyBorder="1" applyAlignment="1" applyProtection="1">
      <alignment horizontal="right"/>
      <protection locked="0"/>
    </xf>
    <xf numFmtId="44" fontId="0" fillId="0" borderId="7" xfId="62" applyFont="1" applyBorder="1" applyAlignment="1" applyProtection="1">
      <alignment horizontal="right"/>
      <protection locked="0"/>
    </xf>
    <xf numFmtId="0" fontId="20" fillId="42" borderId="0" xfId="0" applyFont="1" applyFill="1" applyAlignment="1">
      <alignment horizontal="left"/>
    </xf>
    <xf numFmtId="0" fontId="29" fillId="0" borderId="7" xfId="0" applyFont="1" applyFill="1" applyBorder="1" applyAlignment="1" quotePrefix="1">
      <alignment horizontal="left"/>
    </xf>
    <xf numFmtId="0" fontId="29" fillId="0" borderId="7" xfId="0" applyFont="1" applyFill="1" applyBorder="1" applyAlignment="1">
      <alignment/>
    </xf>
    <xf numFmtId="0" fontId="0" fillId="0" borderId="7" xfId="0" applyBorder="1" applyAlignment="1">
      <alignment/>
    </xf>
    <xf numFmtId="0" fontId="29" fillId="0" borderId="7" xfId="0" applyFont="1" applyFill="1" applyBorder="1" applyAlignment="1">
      <alignment horizontal="left"/>
    </xf>
    <xf numFmtId="0" fontId="28" fillId="0" borderId="7" xfId="0" applyFont="1" applyFill="1" applyBorder="1" applyAlignment="1">
      <alignment horizontal="left"/>
    </xf>
    <xf numFmtId="0" fontId="28" fillId="45" borderId="0" xfId="0" applyFont="1" applyFill="1" applyAlignment="1">
      <alignment/>
    </xf>
    <xf numFmtId="0" fontId="33" fillId="45" borderId="0" xfId="0" applyFont="1" applyFill="1" applyAlignment="1">
      <alignment/>
    </xf>
    <xf numFmtId="0" fontId="3" fillId="39" borderId="17" xfId="0" applyFont="1" applyFill="1" applyBorder="1" applyAlignment="1">
      <alignment horizontal="center" wrapText="1"/>
    </xf>
    <xf numFmtId="0" fontId="3" fillId="39" borderId="19" xfId="0" applyFont="1" applyFill="1" applyBorder="1" applyAlignment="1">
      <alignment horizontal="center" wrapText="1"/>
    </xf>
    <xf numFmtId="0" fontId="15" fillId="38" borderId="0" xfId="99" applyFont="1" applyFill="1" applyBorder="1" applyAlignment="1">
      <alignment horizontal="center"/>
      <protection/>
    </xf>
    <xf numFmtId="0" fontId="14" fillId="0" borderId="0" xfId="99" applyBorder="1">
      <alignment/>
      <protection/>
    </xf>
    <xf numFmtId="0" fontId="15" fillId="31" borderId="63" xfId="0" applyFont="1" applyFill="1" applyBorder="1" applyAlignment="1" applyProtection="1">
      <alignment/>
      <protection/>
    </xf>
    <xf numFmtId="165" fontId="21" fillId="31" borderId="127" xfId="52" applyNumberFormat="1" applyFont="1" applyFill="1" applyBorder="1" applyAlignment="1" applyProtection="1">
      <alignment/>
      <protection/>
    </xf>
    <xf numFmtId="167" fontId="21" fillId="31" borderId="128" xfId="113" applyNumberFormat="1" applyFont="1" applyFill="1" applyBorder="1" applyAlignment="1" applyProtection="1">
      <alignment/>
      <protection/>
    </xf>
    <xf numFmtId="44" fontId="3" fillId="31" borderId="126" xfId="0" applyNumberFormat="1" applyFont="1" applyFill="1" applyBorder="1" applyAlignment="1" applyProtection="1">
      <alignment horizontal="right"/>
      <protection/>
    </xf>
    <xf numFmtId="44" fontId="0" fillId="0" borderId="7" xfId="62" applyBorder="1" applyAlignment="1" applyProtection="1">
      <alignment horizontal="right"/>
      <protection locked="0"/>
    </xf>
    <xf numFmtId="0" fontId="5" fillId="0" borderId="68" xfId="0" applyFont="1" applyFill="1" applyBorder="1" applyAlignment="1">
      <alignment horizontal="center"/>
    </xf>
    <xf numFmtId="44" fontId="0" fillId="38" borderId="18" xfId="62" applyFont="1" applyFill="1" applyBorder="1" applyAlignment="1">
      <alignment horizontal="right"/>
    </xf>
    <xf numFmtId="0" fontId="65" fillId="0" borderId="0" xfId="0" applyFont="1" applyAlignment="1">
      <alignment horizontal="left" vertical="justify"/>
    </xf>
    <xf numFmtId="0" fontId="0" fillId="0" borderId="0" xfId="0" applyAlignment="1">
      <alignment horizontal="left" vertical="justify"/>
    </xf>
    <xf numFmtId="0" fontId="64" fillId="0" borderId="0" xfId="0" applyFont="1" applyAlignment="1">
      <alignment horizontal="left" vertical="justify"/>
    </xf>
    <xf numFmtId="0" fontId="67" fillId="0" borderId="0" xfId="0" applyFont="1" applyAlignment="1">
      <alignment horizontal="center" vertical="justify"/>
    </xf>
    <xf numFmtId="168" fontId="3" fillId="36" borderId="102" xfId="62" applyNumberFormat="1" applyFont="1" applyFill="1" applyBorder="1" applyAlignment="1">
      <alignment/>
    </xf>
    <xf numFmtId="0" fontId="5" fillId="0" borderId="69" xfId="0" applyFont="1" applyFill="1" applyBorder="1" applyAlignment="1">
      <alignment horizontal="center"/>
    </xf>
    <xf numFmtId="165" fontId="21" fillId="31" borderId="57" xfId="52" applyNumberFormat="1" applyFont="1" applyFill="1" applyBorder="1" applyAlignment="1" applyProtection="1">
      <alignment/>
      <protection/>
    </xf>
    <xf numFmtId="165" fontId="21" fillId="31" borderId="47" xfId="52" applyNumberFormat="1" applyFont="1" applyFill="1" applyBorder="1" applyAlignment="1" applyProtection="1">
      <alignment/>
      <protection/>
    </xf>
    <xf numFmtId="165" fontId="21" fillId="31" borderId="129" xfId="113" applyNumberFormat="1" applyFont="1" applyFill="1" applyBorder="1" applyAlignment="1" applyProtection="1">
      <alignment/>
      <protection/>
    </xf>
    <xf numFmtId="165" fontId="21" fillId="31" borderId="38" xfId="52" applyNumberFormat="1" applyFont="1" applyFill="1" applyBorder="1" applyAlignment="1" applyProtection="1">
      <alignment/>
      <protection/>
    </xf>
    <xf numFmtId="172" fontId="4" fillId="31" borderId="130" xfId="99" applyNumberFormat="1" applyFont="1" applyFill="1" applyBorder="1" applyAlignment="1" applyProtection="1">
      <alignment horizontal="center"/>
      <protection/>
    </xf>
    <xf numFmtId="44" fontId="21" fillId="31" borderId="131" xfId="62" applyFont="1" applyFill="1" applyBorder="1" applyAlignment="1" applyProtection="1">
      <alignment/>
      <protection/>
    </xf>
    <xf numFmtId="168" fontId="4" fillId="31" borderId="132" xfId="62" applyNumberFormat="1" applyFont="1" applyFill="1" applyBorder="1" applyAlignment="1" applyProtection="1">
      <alignment/>
      <protection/>
    </xf>
    <xf numFmtId="165" fontId="21" fillId="31" borderId="61" xfId="52" applyNumberFormat="1" applyFont="1" applyFill="1" applyBorder="1" applyAlignment="1" applyProtection="1">
      <alignment/>
      <protection/>
    </xf>
    <xf numFmtId="172" fontId="4" fillId="31" borderId="133" xfId="99" applyNumberFormat="1" applyFont="1" applyFill="1" applyBorder="1" applyAlignment="1" applyProtection="1">
      <alignment horizontal="center"/>
      <protection/>
    </xf>
    <xf numFmtId="10" fontId="21" fillId="31" borderId="134" xfId="113" applyNumberFormat="1" applyFont="1" applyFill="1" applyBorder="1" applyAlignment="1" applyProtection="1">
      <alignment/>
      <protection/>
    </xf>
    <xf numFmtId="165" fontId="21" fillId="31" borderId="135" xfId="52" applyNumberFormat="1" applyFont="1" applyFill="1" applyBorder="1" applyAlignment="1" applyProtection="1">
      <alignment/>
      <protection/>
    </xf>
    <xf numFmtId="44" fontId="21" fillId="31" borderId="136" xfId="62" applyFont="1" applyFill="1" applyBorder="1" applyAlignment="1" applyProtection="1">
      <alignment/>
      <protection/>
    </xf>
    <xf numFmtId="165" fontId="21" fillId="31" borderId="15" xfId="113" applyNumberFormat="1" applyFont="1" applyFill="1" applyBorder="1" applyAlignment="1" applyProtection="1">
      <alignment/>
      <protection/>
    </xf>
    <xf numFmtId="165" fontId="21" fillId="31" borderId="137" xfId="52" applyNumberFormat="1" applyFont="1" applyFill="1" applyBorder="1" applyAlignment="1" applyProtection="1">
      <alignment/>
      <protection/>
    </xf>
    <xf numFmtId="165" fontId="21" fillId="31" borderId="138" xfId="52" applyNumberFormat="1" applyFont="1" applyFill="1" applyBorder="1" applyAlignment="1" applyProtection="1">
      <alignment/>
      <protection/>
    </xf>
    <xf numFmtId="165" fontId="21" fillId="31" borderId="136" xfId="52" applyNumberFormat="1" applyFont="1" applyFill="1" applyBorder="1" applyAlignment="1" applyProtection="1">
      <alignment/>
      <protection/>
    </xf>
    <xf numFmtId="165" fontId="21" fillId="31" borderId="139" xfId="113" applyNumberFormat="1" applyFont="1" applyFill="1" applyBorder="1" applyAlignment="1" applyProtection="1">
      <alignment/>
      <protection locked="0"/>
    </xf>
    <xf numFmtId="165" fontId="21" fillId="31" borderId="40" xfId="52" applyNumberFormat="1" applyFont="1" applyFill="1" applyBorder="1" applyAlignment="1" applyProtection="1">
      <alignment/>
      <protection/>
    </xf>
    <xf numFmtId="165" fontId="21" fillId="31" borderId="54" xfId="113" applyNumberFormat="1" applyFont="1" applyFill="1" applyBorder="1" applyAlignment="1" applyProtection="1">
      <alignment/>
      <protection/>
    </xf>
    <xf numFmtId="165" fontId="21" fillId="31" borderId="76" xfId="113" applyNumberFormat="1" applyFont="1" applyFill="1" applyBorder="1" applyAlignment="1" applyProtection="1">
      <alignment/>
      <protection/>
    </xf>
    <xf numFmtId="165" fontId="21" fillId="31" borderId="140" xfId="52" applyNumberFormat="1" applyFont="1" applyFill="1" applyBorder="1" applyAlignment="1" applyProtection="1">
      <alignment/>
      <protection/>
    </xf>
    <xf numFmtId="165" fontId="21" fillId="31" borderId="141" xfId="113" applyNumberFormat="1" applyFont="1" applyFill="1" applyBorder="1" applyAlignment="1" applyProtection="1">
      <alignment/>
      <protection/>
    </xf>
    <xf numFmtId="165" fontId="21" fillId="31" borderId="142" xfId="113" applyNumberFormat="1" applyFont="1" applyFill="1" applyBorder="1" applyAlignment="1" applyProtection="1">
      <alignment/>
      <protection/>
    </xf>
    <xf numFmtId="165" fontId="21" fillId="31" borderId="143" xfId="113" applyNumberFormat="1" applyFont="1" applyFill="1" applyBorder="1" applyAlignment="1" applyProtection="1">
      <alignment/>
      <protection/>
    </xf>
    <xf numFmtId="165" fontId="21" fillId="31" borderId="144" xfId="113" applyNumberFormat="1" applyFont="1" applyFill="1" applyBorder="1" applyAlignment="1" applyProtection="1">
      <alignment/>
      <protection/>
    </xf>
    <xf numFmtId="164" fontId="21" fillId="31" borderId="129" xfId="113" applyNumberFormat="1" applyFont="1" applyFill="1" applyBorder="1" applyAlignment="1" applyProtection="1">
      <alignment/>
      <protection/>
    </xf>
    <xf numFmtId="164" fontId="21" fillId="31" borderId="0" xfId="113" applyNumberFormat="1" applyFont="1" applyFill="1" applyBorder="1" applyAlignment="1" applyProtection="1">
      <alignment/>
      <protection/>
    </xf>
    <xf numFmtId="164" fontId="21" fillId="31" borderId="17" xfId="113" applyNumberFormat="1" applyFont="1" applyFill="1" applyBorder="1" applyAlignment="1" applyProtection="1">
      <alignment/>
      <protection/>
    </xf>
    <xf numFmtId="164" fontId="21" fillId="31" borderId="45" xfId="113" applyNumberFormat="1" applyFont="1" applyFill="1" applyBorder="1" applyAlignment="1" applyProtection="1">
      <alignment/>
      <protection/>
    </xf>
    <xf numFmtId="167" fontId="21" fillId="31" borderId="138" xfId="113" applyNumberFormat="1" applyFont="1" applyFill="1" applyBorder="1" applyAlignment="1" applyProtection="1">
      <alignment/>
      <protection/>
    </xf>
    <xf numFmtId="167" fontId="21" fillId="31" borderId="55" xfId="113" applyNumberFormat="1" applyFont="1" applyFill="1" applyBorder="1" applyAlignment="1" applyProtection="1">
      <alignment/>
      <protection/>
    </xf>
    <xf numFmtId="165" fontId="21" fillId="31" borderId="0" xfId="113" applyNumberFormat="1" applyFont="1" applyFill="1" applyBorder="1" applyAlignment="1" applyProtection="1">
      <alignment/>
      <protection/>
    </xf>
    <xf numFmtId="165" fontId="21" fillId="31" borderId="17" xfId="113" applyNumberFormat="1" applyFont="1" applyFill="1" applyBorder="1" applyAlignment="1" applyProtection="1">
      <alignment/>
      <protection/>
    </xf>
    <xf numFmtId="165" fontId="21" fillId="31" borderId="45" xfId="113" applyNumberFormat="1" applyFont="1" applyFill="1" applyBorder="1" applyAlignment="1" applyProtection="1">
      <alignment/>
      <protection/>
    </xf>
    <xf numFmtId="165" fontId="21" fillId="31" borderId="48" xfId="113" applyNumberFormat="1" applyFont="1" applyFill="1" applyBorder="1" applyAlignment="1" applyProtection="1">
      <alignment/>
      <protection/>
    </xf>
    <xf numFmtId="165" fontId="21" fillId="31" borderId="138" xfId="113" applyNumberFormat="1" applyFont="1" applyFill="1" applyBorder="1" applyAlignment="1" applyProtection="1">
      <alignment/>
      <protection/>
    </xf>
    <xf numFmtId="165" fontId="21" fillId="31" borderId="49" xfId="113" applyNumberFormat="1" applyFont="1" applyFill="1" applyBorder="1" applyAlignment="1" applyProtection="1">
      <alignment/>
      <protection/>
    </xf>
    <xf numFmtId="167" fontId="21" fillId="31" borderId="63" xfId="113" applyNumberFormat="1" applyFont="1" applyFill="1" applyBorder="1" applyAlignment="1" applyProtection="1">
      <alignment/>
      <protection/>
    </xf>
    <xf numFmtId="167" fontId="21" fillId="31" borderId="145" xfId="113" applyNumberFormat="1" applyFont="1" applyFill="1" applyBorder="1" applyAlignment="1" applyProtection="1">
      <alignment/>
      <protection/>
    </xf>
    <xf numFmtId="167" fontId="21" fillId="31" borderId="146" xfId="113" applyNumberFormat="1" applyFont="1" applyFill="1" applyBorder="1" applyAlignment="1" applyProtection="1">
      <alignment/>
      <protection/>
    </xf>
    <xf numFmtId="172" fontId="4" fillId="0" borderId="147" xfId="99" applyNumberFormat="1" applyFont="1" applyFill="1" applyBorder="1" applyAlignment="1" applyProtection="1">
      <alignment horizontal="center"/>
      <protection/>
    </xf>
    <xf numFmtId="10" fontId="21" fillId="0" borderId="148" xfId="113" applyNumberFormat="1" applyFont="1" applyFill="1" applyBorder="1" applyAlignment="1" applyProtection="1">
      <alignment/>
      <protection/>
    </xf>
    <xf numFmtId="165" fontId="21" fillId="0" borderId="149" xfId="52" applyNumberFormat="1" applyFont="1" applyFill="1" applyBorder="1" applyAlignment="1" applyProtection="1">
      <alignment/>
      <protection/>
    </xf>
    <xf numFmtId="44" fontId="21" fillId="0" borderId="150" xfId="62" applyFont="1" applyFill="1" applyBorder="1" applyAlignment="1" applyProtection="1">
      <alignment/>
      <protection/>
    </xf>
    <xf numFmtId="168" fontId="4" fillId="0" borderId="80" xfId="62" applyNumberFormat="1" applyFont="1" applyFill="1" applyBorder="1" applyAlignment="1" applyProtection="1">
      <alignment/>
      <protection/>
    </xf>
    <xf numFmtId="172" fontId="4" fillId="0" borderId="133" xfId="99" applyNumberFormat="1" applyFont="1" applyFill="1" applyBorder="1" applyAlignment="1" applyProtection="1">
      <alignment horizontal="center"/>
      <protection/>
    </xf>
    <xf numFmtId="10" fontId="21" fillId="0" borderId="134" xfId="113" applyNumberFormat="1" applyFont="1" applyFill="1" applyBorder="1" applyAlignment="1" applyProtection="1">
      <alignment/>
      <protection/>
    </xf>
    <xf numFmtId="44" fontId="21" fillId="0" borderId="136" xfId="62" applyFont="1" applyFill="1" applyBorder="1" applyAlignment="1" applyProtection="1">
      <alignment/>
      <protection/>
    </xf>
    <xf numFmtId="165" fontId="21" fillId="0" borderId="151" xfId="113" applyNumberFormat="1" applyFont="1" applyFill="1" applyBorder="1" applyAlignment="1" applyProtection="1">
      <alignment/>
      <protection locked="0"/>
    </xf>
    <xf numFmtId="165" fontId="21" fillId="0" borderId="151" xfId="113" applyNumberFormat="1" applyFont="1" applyFill="1" applyBorder="1" applyAlignment="1" applyProtection="1">
      <alignment/>
      <protection/>
    </xf>
    <xf numFmtId="164" fontId="21" fillId="0" borderId="152" xfId="113" applyNumberFormat="1" applyFont="1" applyFill="1" applyBorder="1" applyAlignment="1" applyProtection="1">
      <alignment/>
      <protection/>
    </xf>
    <xf numFmtId="167" fontId="21" fillId="0" borderId="152" xfId="113" applyNumberFormat="1" applyFont="1" applyFill="1" applyBorder="1" applyAlignment="1" applyProtection="1">
      <alignment/>
      <protection/>
    </xf>
    <xf numFmtId="167" fontId="21" fillId="0" borderId="148" xfId="113" applyNumberFormat="1" applyFont="1" applyFill="1" applyBorder="1" applyAlignment="1" applyProtection="1">
      <alignment/>
      <protection/>
    </xf>
    <xf numFmtId="167" fontId="21" fillId="0" borderId="153" xfId="113" applyNumberFormat="1" applyFont="1" applyFill="1" applyBorder="1" applyAlignment="1" applyProtection="1">
      <alignment/>
      <protection/>
    </xf>
    <xf numFmtId="165" fontId="21" fillId="0" borderId="84" xfId="113" applyNumberFormat="1" applyFont="1" applyFill="1" applyBorder="1" applyAlignment="1" applyProtection="1">
      <alignment/>
      <protection locked="0"/>
    </xf>
    <xf numFmtId="167" fontId="21" fillId="0" borderId="126" xfId="113" applyNumberFormat="1" applyFont="1" applyFill="1" applyBorder="1" applyAlignment="1" applyProtection="1">
      <alignment/>
      <protection/>
    </xf>
    <xf numFmtId="165" fontId="21" fillId="0" borderId="15" xfId="113" applyNumberFormat="1" applyFont="1" applyFill="1" applyBorder="1" applyAlignment="1" applyProtection="1">
      <alignment/>
      <protection/>
    </xf>
    <xf numFmtId="164" fontId="21" fillId="0" borderId="29" xfId="113" applyNumberFormat="1" applyFont="1" applyFill="1" applyBorder="1" applyAlignment="1" applyProtection="1">
      <alignment/>
      <protection/>
    </xf>
    <xf numFmtId="167" fontId="21" fillId="0" borderId="29" xfId="113" applyNumberFormat="1" applyFont="1" applyFill="1" applyBorder="1" applyAlignment="1" applyProtection="1">
      <alignment/>
      <protection/>
    </xf>
    <xf numFmtId="167" fontId="21" fillId="0" borderId="134" xfId="113" applyNumberFormat="1" applyFont="1" applyFill="1" applyBorder="1" applyAlignment="1" applyProtection="1">
      <alignment/>
      <protection/>
    </xf>
    <xf numFmtId="167" fontId="21" fillId="0" borderId="154" xfId="113" applyNumberFormat="1" applyFont="1" applyFill="1" applyBorder="1" applyAlignment="1" applyProtection="1">
      <alignment/>
      <protection/>
    </xf>
    <xf numFmtId="165" fontId="21" fillId="0" borderId="139" xfId="113" applyNumberFormat="1" applyFont="1" applyFill="1" applyBorder="1" applyAlignment="1" applyProtection="1">
      <alignment/>
      <protection/>
    </xf>
    <xf numFmtId="164" fontId="21" fillId="0" borderId="94" xfId="113" applyNumberFormat="1" applyFont="1" applyFill="1" applyBorder="1" applyAlignment="1" applyProtection="1">
      <alignment/>
      <protection/>
    </xf>
    <xf numFmtId="167" fontId="21" fillId="0" borderId="73" xfId="113" applyNumberFormat="1" applyFont="1" applyFill="1" applyBorder="1" applyAlignment="1" applyProtection="1">
      <alignment/>
      <protection/>
    </xf>
    <xf numFmtId="167" fontId="21" fillId="0" borderId="155" xfId="113" applyNumberFormat="1" applyFont="1" applyFill="1" applyBorder="1" applyAlignment="1" applyProtection="1">
      <alignment/>
      <protection/>
    </xf>
    <xf numFmtId="165" fontId="21" fillId="0" borderId="156" xfId="52" applyNumberFormat="1" applyFont="1" applyFill="1" applyBorder="1" applyAlignment="1" applyProtection="1">
      <alignment/>
      <protection locked="0"/>
    </xf>
    <xf numFmtId="165" fontId="21" fillId="0" borderId="157" xfId="52" applyNumberFormat="1" applyFont="1" applyFill="1" applyBorder="1" applyAlignment="1" applyProtection="1">
      <alignment/>
      <protection locked="0"/>
    </xf>
    <xf numFmtId="165" fontId="21" fillId="0" borderId="61" xfId="52" applyNumberFormat="1" applyFont="1" applyFill="1" applyBorder="1" applyAlignment="1" applyProtection="1">
      <alignment/>
      <protection locked="0"/>
    </xf>
    <xf numFmtId="165" fontId="21" fillId="0" borderId="158" xfId="52" applyNumberFormat="1" applyFont="1" applyFill="1" applyBorder="1" applyAlignment="1" applyProtection="1">
      <alignment/>
      <protection locked="0"/>
    </xf>
    <xf numFmtId="165" fontId="21" fillId="40" borderId="159" xfId="52" applyNumberFormat="1" applyFont="1" applyFill="1" applyBorder="1" applyAlignment="1" applyProtection="1">
      <alignment/>
      <protection locked="0"/>
    </xf>
    <xf numFmtId="165" fontId="21" fillId="40" borderId="27" xfId="52" applyNumberFormat="1" applyFont="1" applyFill="1" applyBorder="1" applyAlignment="1" applyProtection="1">
      <alignment/>
      <protection locked="0"/>
    </xf>
    <xf numFmtId="165" fontId="21" fillId="40" borderId="135" xfId="52" applyNumberFormat="1" applyFont="1" applyFill="1" applyBorder="1" applyAlignment="1" applyProtection="1">
      <alignment/>
      <protection locked="0"/>
    </xf>
    <xf numFmtId="165" fontId="21" fillId="40" borderId="152" xfId="52" applyNumberFormat="1" applyFont="1" applyFill="1" applyBorder="1" applyAlignment="1" applyProtection="1">
      <alignment/>
      <protection locked="0"/>
    </xf>
    <xf numFmtId="165" fontId="21" fillId="40" borderId="7" xfId="52" applyNumberFormat="1" applyFont="1" applyFill="1" applyBorder="1" applyAlignment="1" applyProtection="1">
      <alignment/>
      <protection locked="0"/>
    </xf>
    <xf numFmtId="165" fontId="21" fillId="40" borderId="29" xfId="52" applyNumberFormat="1" applyFont="1" applyFill="1" applyBorder="1" applyAlignment="1" applyProtection="1">
      <alignment/>
      <protection locked="0"/>
    </xf>
    <xf numFmtId="165" fontId="21" fillId="40" borderId="94" xfId="52" applyNumberFormat="1" applyFont="1" applyFill="1" applyBorder="1" applyAlignment="1" applyProtection="1">
      <alignment/>
      <protection locked="0"/>
    </xf>
    <xf numFmtId="165" fontId="21" fillId="40" borderId="23" xfId="52" applyNumberFormat="1" applyFont="1" applyFill="1" applyBorder="1" applyAlignment="1" applyProtection="1">
      <alignment/>
      <protection locked="0"/>
    </xf>
    <xf numFmtId="165" fontId="21" fillId="40" borderId="17" xfId="52" applyNumberFormat="1" applyFont="1" applyFill="1" applyBorder="1" applyAlignment="1" applyProtection="1">
      <alignment/>
      <protection locked="0"/>
    </xf>
    <xf numFmtId="165" fontId="21" fillId="40" borderId="0" xfId="52" applyNumberFormat="1" applyFont="1" applyFill="1" applyBorder="1" applyAlignment="1" applyProtection="1">
      <alignment/>
      <protection locked="0"/>
    </xf>
    <xf numFmtId="165" fontId="21" fillId="0" borderId="47" xfId="52" applyNumberFormat="1" applyFont="1" applyFill="1" applyBorder="1" applyAlignment="1" applyProtection="1">
      <alignment/>
      <protection/>
    </xf>
    <xf numFmtId="165" fontId="21" fillId="0" borderId="152" xfId="113" applyNumberFormat="1" applyFont="1" applyFill="1" applyBorder="1" applyAlignment="1" applyProtection="1">
      <alignment/>
      <protection/>
    </xf>
    <xf numFmtId="165" fontId="21" fillId="0" borderId="7" xfId="113" applyNumberFormat="1" applyFont="1" applyFill="1" applyBorder="1" applyAlignment="1" applyProtection="1">
      <alignment/>
      <protection/>
    </xf>
    <xf numFmtId="165" fontId="21" fillId="0" borderId="29" xfId="113" applyNumberFormat="1" applyFont="1" applyFill="1" applyBorder="1" applyAlignment="1" applyProtection="1">
      <alignment/>
      <protection/>
    </xf>
    <xf numFmtId="165" fontId="21" fillId="0" borderId="94" xfId="113" applyNumberFormat="1" applyFont="1" applyFill="1" applyBorder="1" applyAlignment="1" applyProtection="1">
      <alignment/>
      <protection/>
    </xf>
    <xf numFmtId="165" fontId="21" fillId="40" borderId="152" xfId="113" applyNumberFormat="1" applyFont="1" applyFill="1" applyBorder="1" applyAlignment="1" applyProtection="1">
      <alignment/>
      <protection/>
    </xf>
    <xf numFmtId="165" fontId="21" fillId="40" borderId="7" xfId="113" applyNumberFormat="1" applyFont="1" applyFill="1" applyBorder="1" applyAlignment="1" applyProtection="1">
      <alignment/>
      <protection/>
    </xf>
    <xf numFmtId="165" fontId="21" fillId="40" borderId="29" xfId="113" applyNumberFormat="1" applyFont="1" applyFill="1" applyBorder="1" applyAlignment="1" applyProtection="1">
      <alignment/>
      <protection/>
    </xf>
    <xf numFmtId="165" fontId="21" fillId="40" borderId="63" xfId="113" applyNumberFormat="1" applyFont="1" applyFill="1" applyBorder="1" applyAlignment="1" applyProtection="1">
      <alignment/>
      <protection/>
    </xf>
    <xf numFmtId="165" fontId="21" fillId="40" borderId="17" xfId="113" applyNumberFormat="1" applyFont="1" applyFill="1" applyBorder="1" applyAlignment="1" applyProtection="1">
      <alignment/>
      <protection/>
    </xf>
    <xf numFmtId="165" fontId="21" fillId="40" borderId="0" xfId="113" applyNumberFormat="1" applyFont="1" applyFill="1" applyBorder="1" applyAlignment="1" applyProtection="1">
      <alignment/>
      <protection/>
    </xf>
    <xf numFmtId="0" fontId="21" fillId="0" borderId="148" xfId="113" applyNumberFormat="1" applyFont="1" applyFill="1" applyBorder="1" applyAlignment="1" applyProtection="1">
      <alignment/>
      <protection/>
    </xf>
    <xf numFmtId="0" fontId="21" fillId="0" borderId="72" xfId="113" applyNumberFormat="1" applyFont="1" applyFill="1" applyBorder="1" applyAlignment="1" applyProtection="1">
      <alignment/>
      <protection/>
    </xf>
    <xf numFmtId="0" fontId="21" fillId="0" borderId="94" xfId="113" applyNumberFormat="1" applyFont="1" applyFill="1" applyBorder="1" applyAlignment="1" applyProtection="1">
      <alignment/>
      <protection/>
    </xf>
    <xf numFmtId="0" fontId="0" fillId="36" borderId="0" xfId="0" applyFill="1" applyAlignment="1">
      <alignment/>
    </xf>
    <xf numFmtId="0" fontId="14" fillId="0" borderId="0" xfId="99" applyFont="1">
      <alignment/>
      <protection/>
    </xf>
    <xf numFmtId="165" fontId="21" fillId="0" borderId="102" xfId="113" applyNumberFormat="1" applyFont="1" applyFill="1" applyBorder="1" applyAlignment="1" applyProtection="1">
      <alignment/>
      <protection locked="0"/>
    </xf>
    <xf numFmtId="10" fontId="21" fillId="31" borderId="148" xfId="113" applyNumberFormat="1" applyFont="1" applyFill="1" applyBorder="1" applyAlignment="1" applyProtection="1">
      <alignment/>
      <protection/>
    </xf>
    <xf numFmtId="172" fontId="4" fillId="31" borderId="69" xfId="99" applyNumberFormat="1" applyFont="1" applyFill="1" applyBorder="1" applyAlignment="1" applyProtection="1">
      <alignment horizontal="center" wrapText="1"/>
      <protection/>
    </xf>
    <xf numFmtId="172" fontId="4" fillId="0" borderId="69" xfId="99" applyNumberFormat="1" applyFont="1" applyFill="1" applyBorder="1" applyAlignment="1" applyProtection="1">
      <alignment horizontal="center" wrapText="1"/>
      <protection/>
    </xf>
    <xf numFmtId="0" fontId="27" fillId="0" borderId="0" xfId="0" applyFont="1" applyAlignment="1">
      <alignment horizontal="left"/>
    </xf>
    <xf numFmtId="0" fontId="3" fillId="40" borderId="0" xfId="0" applyFont="1" applyFill="1" applyAlignment="1">
      <alignment horizontal="left" wrapText="1"/>
    </xf>
    <xf numFmtId="0" fontId="0" fillId="0" borderId="0" xfId="0" applyAlignment="1">
      <alignment wrapText="1"/>
    </xf>
    <xf numFmtId="0" fontId="15" fillId="38" borderId="160" xfId="99" applyFont="1" applyFill="1" applyBorder="1" applyAlignment="1">
      <alignment horizontal="center"/>
      <protection/>
    </xf>
    <xf numFmtId="0" fontId="15" fillId="38" borderId="103" xfId="99" applyFont="1" applyFill="1" applyBorder="1" applyAlignment="1">
      <alignment horizontal="center"/>
      <protection/>
    </xf>
    <xf numFmtId="0" fontId="15" fillId="38" borderId="161" xfId="99" applyFont="1" applyFill="1" applyBorder="1" applyAlignment="1">
      <alignment horizontal="center"/>
      <protection/>
    </xf>
    <xf numFmtId="0" fontId="16" fillId="0" borderId="46" xfId="99" applyFont="1" applyBorder="1" applyAlignment="1">
      <alignment horizontal="left" vertical="center"/>
      <protection/>
    </xf>
    <xf numFmtId="0" fontId="16" fillId="0" borderId="47" xfId="99" applyFont="1" applyBorder="1" applyAlignment="1">
      <alignment horizontal="left" vertical="center"/>
      <protection/>
    </xf>
    <xf numFmtId="0" fontId="16" fillId="0" borderId="56" xfId="99" applyFont="1" applyBorder="1" applyAlignment="1">
      <alignment horizontal="left" vertical="center"/>
      <protection/>
    </xf>
    <xf numFmtId="0" fontId="3" fillId="40" borderId="0" xfId="0" applyFont="1" applyFill="1" applyAlignment="1">
      <alignment horizontal="left"/>
    </xf>
    <xf numFmtId="0" fontId="3" fillId="41" borderId="0" xfId="0" applyFont="1" applyFill="1" applyAlignment="1">
      <alignment horizontal="left"/>
    </xf>
    <xf numFmtId="0" fontId="20" fillId="42" borderId="0" xfId="0" applyFont="1" applyFill="1" applyAlignment="1">
      <alignment horizontal="left"/>
    </xf>
    <xf numFmtId="0" fontId="16" fillId="0" borderId="160" xfId="99" applyFont="1" applyBorder="1" applyAlignment="1">
      <alignment horizontal="center"/>
      <protection/>
    </xf>
    <xf numFmtId="0" fontId="16" fillId="0" borderId="103" xfId="99" applyFont="1" applyBorder="1" applyAlignment="1">
      <alignment horizontal="center"/>
      <protection/>
    </xf>
    <xf numFmtId="0" fontId="16" fillId="0" borderId="161" xfId="99" applyFont="1" applyBorder="1" applyAlignment="1">
      <alignment horizontal="center"/>
      <protection/>
    </xf>
    <xf numFmtId="0" fontId="19" fillId="0" borderId="0" xfId="99" applyFont="1" applyBorder="1" applyAlignment="1">
      <alignment horizontal="left" vertical="center" wrapText="1"/>
      <protection/>
    </xf>
    <xf numFmtId="0" fontId="19" fillId="0" borderId="0" xfId="99" applyFont="1" applyAlignment="1">
      <alignment horizontal="left" wrapText="1"/>
      <protection/>
    </xf>
    <xf numFmtId="0" fontId="19" fillId="0" borderId="0" xfId="99" applyFont="1" applyAlignment="1">
      <alignment horizontal="left" vertical="top" wrapText="1"/>
      <protection/>
    </xf>
    <xf numFmtId="0" fontId="15" fillId="38" borderId="160" xfId="0" applyFont="1" applyFill="1" applyBorder="1" applyAlignment="1">
      <alignment horizontal="center"/>
    </xf>
    <xf numFmtId="0" fontId="16" fillId="38" borderId="103" xfId="0" applyFont="1" applyFill="1" applyBorder="1" applyAlignment="1">
      <alignment horizontal="center"/>
    </xf>
    <xf numFmtId="0" fontId="16" fillId="38" borderId="161" xfId="0" applyFont="1" applyFill="1" applyBorder="1" applyAlignment="1">
      <alignment horizontal="center"/>
    </xf>
    <xf numFmtId="0" fontId="20" fillId="42" borderId="0" xfId="0" applyFont="1" applyFill="1" applyAlignment="1">
      <alignment/>
    </xf>
    <xf numFmtId="0" fontId="0" fillId="0" borderId="0" xfId="0" applyAlignment="1">
      <alignment/>
    </xf>
    <xf numFmtId="0" fontId="3" fillId="36" borderId="0" xfId="0" applyFont="1" applyFill="1" applyAlignment="1">
      <alignment/>
    </xf>
    <xf numFmtId="0" fontId="28" fillId="45" borderId="0" xfId="0" applyFont="1" applyFill="1" applyAlignment="1" applyProtection="1">
      <alignment/>
      <protection locked="0"/>
    </xf>
    <xf numFmtId="0" fontId="27" fillId="0" borderId="0" xfId="0" applyFont="1" applyAlignment="1">
      <alignment horizontal="center"/>
    </xf>
    <xf numFmtId="0" fontId="0" fillId="0" borderId="0" xfId="0" applyAlignment="1">
      <alignment horizontal="center"/>
    </xf>
    <xf numFmtId="0" fontId="28" fillId="45" borderId="0" xfId="0" applyFont="1" applyFill="1" applyAlignment="1">
      <alignment horizontal="center"/>
    </xf>
    <xf numFmtId="0" fontId="16" fillId="39" borderId="28" xfId="0" applyFont="1" applyFill="1" applyBorder="1" applyAlignment="1">
      <alignment horizontal="center"/>
    </xf>
    <xf numFmtId="0" fontId="16" fillId="39" borderId="30" xfId="0" applyFont="1" applyFill="1" applyBorder="1" applyAlignment="1">
      <alignment horizontal="center"/>
    </xf>
    <xf numFmtId="40" fontId="3" fillId="0" borderId="0" xfId="0" applyNumberFormat="1" applyFont="1" applyAlignment="1">
      <alignment horizontal="center" vertical="center" wrapText="1"/>
    </xf>
    <xf numFmtId="40" fontId="3" fillId="0" borderId="9" xfId="0" applyNumberFormat="1" applyFont="1" applyBorder="1" applyAlignment="1">
      <alignment horizontal="center" vertical="center" wrapText="1"/>
    </xf>
    <xf numFmtId="0" fontId="28" fillId="45" borderId="0" xfId="0" applyFont="1" applyFill="1" applyAlignment="1">
      <alignment/>
    </xf>
    <xf numFmtId="0" fontId="33" fillId="45" borderId="0" xfId="0" applyFont="1" applyFill="1" applyAlignment="1">
      <alignment/>
    </xf>
    <xf numFmtId="40" fontId="28" fillId="45" borderId="0" xfId="0" applyNumberFormat="1" applyFont="1" applyFill="1" applyAlignment="1">
      <alignment horizontal="left"/>
    </xf>
    <xf numFmtId="0" fontId="16" fillId="39" borderId="147" xfId="0" applyFont="1" applyFill="1" applyBorder="1" applyAlignment="1">
      <alignment horizontal="center"/>
    </xf>
    <xf numFmtId="0" fontId="0" fillId="0" borderId="130" xfId="0" applyBorder="1" applyAlignment="1">
      <alignment/>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BlackStrike" xfId="41"/>
    <cellStyle name="BlackText" xfId="42"/>
    <cellStyle name="blue" xfId="43"/>
    <cellStyle name="BoldText" xfId="44"/>
    <cellStyle name="Border Heavy" xfId="45"/>
    <cellStyle name="Border Thin" xfId="46"/>
    <cellStyle name="Calculation" xfId="47"/>
    <cellStyle name="Check Cell" xfId="48"/>
    <cellStyle name="Co. Names" xfId="49"/>
    <cellStyle name="Code - Style1" xfId="50"/>
    <cellStyle name="Code - Style6" xfId="51"/>
    <cellStyle name="Comma" xfId="52"/>
    <cellStyle name="Comma [0]" xfId="53"/>
    <cellStyle name="Comma [1]" xfId="54"/>
    <cellStyle name="Comma [2]" xfId="55"/>
    <cellStyle name="Comma [3]" xfId="56"/>
    <cellStyle name="Comma0" xfId="57"/>
    <cellStyle name="Comma1 - Style1" xfId="58"/>
    <cellStyle name="Comma1 - Style2" xfId="59"/>
    <cellStyle name="Curren - Style2" xfId="60"/>
    <cellStyle name="Curren - Style3" xfId="61"/>
    <cellStyle name="Currency" xfId="62"/>
    <cellStyle name="Currency [0]" xfId="63"/>
    <cellStyle name="Currency [1]" xfId="64"/>
    <cellStyle name="Currency [2]" xfId="65"/>
    <cellStyle name="Currency [3]" xfId="66"/>
    <cellStyle name="Currency0" xfId="67"/>
    <cellStyle name="Currsmall" xfId="68"/>
    <cellStyle name="Data Link" xfId="69"/>
    <cellStyle name="Date" xfId="70"/>
    <cellStyle name="DBLUND - Style4" xfId="71"/>
    <cellStyle name="DBLUND - Style5" xfId="72"/>
    <cellStyle name="Explanatory Text" xfId="73"/>
    <cellStyle name="F3" xfId="74"/>
    <cellStyle name="F5" xfId="75"/>
    <cellStyle name="F6" xfId="76"/>
    <cellStyle name="F7" xfId="77"/>
    <cellStyle name="Fixed" xfId="78"/>
    <cellStyle name="Fixlong" xfId="79"/>
    <cellStyle name="Followed Hyperlink" xfId="80"/>
    <cellStyle name="Formula" xfId="81"/>
    <cellStyle name="Good" xfId="82"/>
    <cellStyle name="Grey" xfId="83"/>
    <cellStyle name="Heading 1" xfId="84"/>
    <cellStyle name="Heading 2" xfId="85"/>
    <cellStyle name="Heading 3" xfId="86"/>
    <cellStyle name="Heading 4" xfId="87"/>
    <cellStyle name="Hyperlink" xfId="88"/>
    <cellStyle name="Input" xfId="89"/>
    <cellStyle name="Input [yellow]" xfId="90"/>
    <cellStyle name="Input1" xfId="91"/>
    <cellStyle name="Input2" xfId="92"/>
    <cellStyle name="Linked Cell" xfId="93"/>
    <cellStyle name="Multiple" xfId="94"/>
    <cellStyle name="Multiple [1]" xfId="95"/>
    <cellStyle name="Multiple_Book1" xfId="96"/>
    <cellStyle name="Neutral" xfId="97"/>
    <cellStyle name="Normal - Style1" xfId="98"/>
    <cellStyle name="Normal_Phila MATP data - pricing options" xfId="99"/>
    <cellStyle name="NormalHelv" xfId="100"/>
    <cellStyle name="Note" xfId="101"/>
    <cellStyle name="number" xfId="102"/>
    <cellStyle name="Numbers" xfId="103"/>
    <cellStyle name="Numbers - Bold" xfId="104"/>
    <cellStyle name="Output" xfId="105"/>
    <cellStyle name="Output Amounts" xfId="106"/>
    <cellStyle name="Output Line Items" xfId="107"/>
    <cellStyle name="Page Heading Large" xfId="108"/>
    <cellStyle name="Page Heading Small" xfId="109"/>
    <cellStyle name="pct_sub" xfId="110"/>
    <cellStyle name="Percen - Style3" xfId="111"/>
    <cellStyle name="Percen - Style5" xfId="112"/>
    <cellStyle name="Percent" xfId="113"/>
    <cellStyle name="Percent [1]" xfId="114"/>
    <cellStyle name="Percent [2]" xfId="115"/>
    <cellStyle name="Percent Hard" xfId="116"/>
    <cellStyle name="Percentage" xfId="117"/>
    <cellStyle name="Perlong" xfId="118"/>
    <cellStyle name="Private" xfId="119"/>
    <cellStyle name="Private1" xfId="120"/>
    <cellStyle name="r" xfId="121"/>
    <cellStyle name="Right" xfId="122"/>
    <cellStyle name="Shaded" xfId="123"/>
    <cellStyle name="Style 1" xfId="124"/>
    <cellStyle name="Summary" xfId="125"/>
    <cellStyle name="Table Col Head" xfId="126"/>
    <cellStyle name="Table Sub Head" xfId="127"/>
    <cellStyle name="Table Title" xfId="128"/>
    <cellStyle name="Table Units" xfId="129"/>
    <cellStyle name="TableBase" xfId="130"/>
    <cellStyle name="TableHead" xfId="131"/>
    <cellStyle name="Text" xfId="132"/>
    <cellStyle name="Time" xfId="133"/>
    <cellStyle name="Title" xfId="134"/>
    <cellStyle name="Title - Underline" xfId="135"/>
    <cellStyle name="Titles - Other" xfId="136"/>
    <cellStyle name="Total" xfId="137"/>
    <cellStyle name="UNDL - Style4" xfId="138"/>
    <cellStyle name="UNDL - Style6" xfId="139"/>
    <cellStyle name="UNLocked" xfId="140"/>
    <cellStyle name="Warning Text" xfId="141"/>
    <cellStyle name="WhitePattern" xfId="142"/>
    <cellStyle name="WhitePattern1" xfId="143"/>
    <cellStyle name="WhiteText" xfId="144"/>
    <cellStyle name="Year"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177</xdr:row>
      <xdr:rowOff>47625</xdr:rowOff>
    </xdr:from>
    <xdr:to>
      <xdr:col>24</xdr:col>
      <xdr:colOff>428625</xdr:colOff>
      <xdr:row>199</xdr:row>
      <xdr:rowOff>38100</xdr:rowOff>
    </xdr:to>
    <xdr:sp>
      <xdr:nvSpPr>
        <xdr:cNvPr id="1" name="Line 1"/>
        <xdr:cNvSpPr>
          <a:spLocks/>
        </xdr:cNvSpPr>
      </xdr:nvSpPr>
      <xdr:spPr>
        <a:xfrm flipV="1">
          <a:off x="6848475" y="10144125"/>
          <a:ext cx="1228725" cy="3219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PF\APF\SAFETY\AMERBAG\ACQMODL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4Q4\Topline%20budget%201011r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base%20financing%20model%20r.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tevenr\Local%20Settings\Temporary%20Internet%20Files\OLK3D\Phila%20-%20App%20I%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stevenr\Local%20Settings\Temporary%20Internet%20Files\OLK3D\PhilaCosting03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stevenr\Local%20Settings\Temporary%20Internet%20Files\OLK3D\Phila%20-%20App%20J.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hrono%20Files\2005Q1\PhilaCosting0317%20final%20for%20Flat%20Rate%20r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hrono%20Files\2005Q1\Phila%20Flat%20Rate%20r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stevenr\Local%20Settings\Temporary%20Internet%20Files\OLK3D\2006P_BSCF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UGS"/>
    </sheetNames>
    <sheetDataSet>
      <sheetData sheetId="0">
        <row r="3">
          <cell r="E3" t="str">
            <v>Sherman</v>
          </cell>
        </row>
        <row r="4">
          <cell r="E4" t="str">
            <v>Astral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V"/>
      <sheetName val="mkt cuts"/>
      <sheetName val="P&amp;L"/>
      <sheetName val="p&amp;l by state"/>
      <sheetName val="BS"/>
      <sheetName val="CF"/>
      <sheetName val="CapEx"/>
      <sheetName val="Misc Assu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nsaction"/>
      <sheetName val="Comb_IS"/>
      <sheetName val="Operating Metrics"/>
      <sheetName val="BS"/>
      <sheetName val="CF"/>
      <sheetName val="Financing"/>
      <sheetName val="CapEx"/>
      <sheetName val="end_printedpages"/>
      <sheetName val="Misc Assum"/>
    </sheetNames>
    <sheetDataSet>
      <sheetData sheetId="8">
        <row r="4">
          <cell r="C4" t="str">
            <v>Management Forecast</v>
          </cell>
        </row>
        <row r="5">
          <cell r="C5" t="str">
            <v>LogistiCare, Inc.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lat Cost Per Trip"/>
      <sheetName val="Per User Per Month"/>
      <sheetName val="Per Member Per Month"/>
    </sheetNames>
    <sheetDataSet>
      <sheetData sheetId="1">
        <row r="9">
          <cell r="C9">
            <v>82141</v>
          </cell>
          <cell r="D9">
            <v>127272</v>
          </cell>
          <cell r="E9">
            <v>125325</v>
          </cell>
          <cell r="F9">
            <v>129326</v>
          </cell>
          <cell r="G9">
            <v>127850</v>
          </cell>
          <cell r="H9">
            <v>107556</v>
          </cell>
          <cell r="I9">
            <v>126666</v>
          </cell>
          <cell r="J9">
            <v>139461</v>
          </cell>
          <cell r="K9">
            <v>113229</v>
          </cell>
          <cell r="L9">
            <v>133047</v>
          </cell>
          <cell r="M9">
            <v>124666</v>
          </cell>
          <cell r="N9">
            <v>44929</v>
          </cell>
          <cell r="O9">
            <v>83772</v>
          </cell>
          <cell r="P9">
            <v>135065</v>
          </cell>
          <cell r="Q9">
            <v>133133</v>
          </cell>
          <cell r="R9">
            <v>136406</v>
          </cell>
          <cell r="S9">
            <v>136510</v>
          </cell>
          <cell r="T9">
            <v>136763</v>
          </cell>
          <cell r="U9">
            <v>144473</v>
          </cell>
          <cell r="V9">
            <v>144356</v>
          </cell>
          <cell r="W9">
            <v>141986</v>
          </cell>
          <cell r="X9">
            <v>149086</v>
          </cell>
          <cell r="Y9">
            <v>131463</v>
          </cell>
          <cell r="Z9">
            <v>193310</v>
          </cell>
          <cell r="AA9">
            <v>91489</v>
          </cell>
          <cell r="AB9">
            <v>128480</v>
          </cell>
          <cell r="AC9">
            <v>163611</v>
          </cell>
          <cell r="AD9">
            <v>149774</v>
          </cell>
          <cell r="AE9">
            <v>146654</v>
          </cell>
          <cell r="AF9">
            <v>146759</v>
          </cell>
          <cell r="AG9">
            <v>146721</v>
          </cell>
          <cell r="AH9">
            <v>148889</v>
          </cell>
          <cell r="AI9">
            <v>141017</v>
          </cell>
          <cell r="AJ9">
            <v>151832</v>
          </cell>
          <cell r="AK9">
            <v>152743</v>
          </cell>
          <cell r="AL9">
            <v>193310</v>
          </cell>
          <cell r="AM9">
            <v>103346</v>
          </cell>
          <cell r="AN9">
            <v>155224</v>
          </cell>
          <cell r="AO9">
            <v>158465</v>
          </cell>
          <cell r="AP9">
            <v>153450</v>
          </cell>
          <cell r="AQ9">
            <v>146985</v>
          </cell>
          <cell r="AR9">
            <v>153340</v>
          </cell>
          <cell r="AS9">
            <v>144742</v>
          </cell>
          <cell r="AT9">
            <v>158726</v>
          </cell>
          <cell r="AU9">
            <v>150358</v>
          </cell>
          <cell r="AV9">
            <v>164822</v>
          </cell>
          <cell r="AW9">
            <v>157041</v>
          </cell>
          <cell r="AX9">
            <v>228208</v>
          </cell>
          <cell r="AY9">
            <v>135910</v>
          </cell>
          <cell r="AZ9">
            <v>128139</v>
          </cell>
          <cell r="BA9">
            <v>164535</v>
          </cell>
          <cell r="BB9">
            <v>169090</v>
          </cell>
          <cell r="BC9">
            <v>175571</v>
          </cell>
          <cell r="BD9">
            <v>162001</v>
          </cell>
        </row>
        <row r="10">
          <cell r="C10">
            <v>250</v>
          </cell>
          <cell r="D10">
            <v>508</v>
          </cell>
          <cell r="E10">
            <v>484</v>
          </cell>
          <cell r="F10">
            <v>644</v>
          </cell>
          <cell r="G10">
            <v>570</v>
          </cell>
          <cell r="H10">
            <v>594</v>
          </cell>
          <cell r="I10">
            <v>526</v>
          </cell>
          <cell r="J10">
            <v>656</v>
          </cell>
          <cell r="K10">
            <v>254</v>
          </cell>
          <cell r="L10">
            <v>505</v>
          </cell>
          <cell r="M10">
            <v>416</v>
          </cell>
          <cell r="N10">
            <v>149</v>
          </cell>
          <cell r="O10">
            <v>241</v>
          </cell>
          <cell r="P10">
            <v>464</v>
          </cell>
          <cell r="Q10">
            <v>252</v>
          </cell>
          <cell r="R10">
            <v>608</v>
          </cell>
          <cell r="S10">
            <v>603</v>
          </cell>
          <cell r="T10">
            <v>672</v>
          </cell>
          <cell r="U10">
            <v>816</v>
          </cell>
          <cell r="V10">
            <v>913</v>
          </cell>
          <cell r="W10">
            <v>856</v>
          </cell>
          <cell r="X10">
            <v>954</v>
          </cell>
          <cell r="Y10">
            <v>1010</v>
          </cell>
          <cell r="Z10">
            <v>1547</v>
          </cell>
          <cell r="AA10">
            <v>718</v>
          </cell>
          <cell r="AB10">
            <v>1040</v>
          </cell>
          <cell r="AC10">
            <v>1374</v>
          </cell>
          <cell r="AD10">
            <v>1232</v>
          </cell>
          <cell r="AE10">
            <v>1292</v>
          </cell>
          <cell r="AF10">
            <v>1360</v>
          </cell>
          <cell r="AG10">
            <v>1114</v>
          </cell>
          <cell r="AH10">
            <v>1274</v>
          </cell>
          <cell r="AI10">
            <v>1168</v>
          </cell>
          <cell r="AJ10">
            <v>1519</v>
          </cell>
          <cell r="AK10">
            <v>1336</v>
          </cell>
          <cell r="AL10">
            <v>1547</v>
          </cell>
          <cell r="AM10">
            <v>900</v>
          </cell>
          <cell r="AN10">
            <v>1412</v>
          </cell>
          <cell r="AO10">
            <v>1412</v>
          </cell>
          <cell r="AP10">
            <v>1374</v>
          </cell>
          <cell r="AQ10">
            <v>1356</v>
          </cell>
          <cell r="AR10">
            <v>1420</v>
          </cell>
          <cell r="AS10">
            <v>1328</v>
          </cell>
          <cell r="AT10">
            <v>1572</v>
          </cell>
          <cell r="AU10">
            <v>1428</v>
          </cell>
          <cell r="AV10">
            <v>1614</v>
          </cell>
          <cell r="AW10">
            <v>1321</v>
          </cell>
          <cell r="AX10">
            <v>2138</v>
          </cell>
          <cell r="AY10">
            <v>1074</v>
          </cell>
          <cell r="AZ10">
            <v>1201</v>
          </cell>
          <cell r="BA10">
            <v>1180</v>
          </cell>
          <cell r="BB10">
            <v>1472</v>
          </cell>
          <cell r="BC10">
            <v>1427</v>
          </cell>
          <cell r="BD10">
            <v>1738</v>
          </cell>
        </row>
        <row r="11">
          <cell r="C11">
            <v>79725</v>
          </cell>
          <cell r="D11">
            <v>92299</v>
          </cell>
          <cell r="E11">
            <v>80527</v>
          </cell>
          <cell r="F11">
            <v>89038</v>
          </cell>
          <cell r="G11">
            <v>87369</v>
          </cell>
          <cell r="H11">
            <v>86476</v>
          </cell>
          <cell r="I11">
            <v>89168</v>
          </cell>
          <cell r="J11">
            <v>78688</v>
          </cell>
          <cell r="K11">
            <v>82266</v>
          </cell>
          <cell r="L11">
            <v>10254</v>
          </cell>
          <cell r="M11">
            <v>82307</v>
          </cell>
          <cell r="N11">
            <v>1067</v>
          </cell>
          <cell r="O11">
            <v>78456</v>
          </cell>
          <cell r="P11">
            <v>83651</v>
          </cell>
          <cell r="Q11">
            <v>67382</v>
          </cell>
          <cell r="R11">
            <v>83025</v>
          </cell>
          <cell r="S11">
            <v>76725</v>
          </cell>
          <cell r="T11">
            <v>71224</v>
          </cell>
          <cell r="U11">
            <v>79382</v>
          </cell>
          <cell r="V11">
            <v>75115</v>
          </cell>
          <cell r="W11">
            <v>78655</v>
          </cell>
          <cell r="X11">
            <v>84841</v>
          </cell>
          <cell r="Y11">
            <v>85713</v>
          </cell>
          <cell r="Z11">
            <v>77427</v>
          </cell>
          <cell r="AA11">
            <v>84348</v>
          </cell>
          <cell r="AB11">
            <v>84286</v>
          </cell>
          <cell r="AC11">
            <v>76146</v>
          </cell>
          <cell r="AD11">
            <v>86912</v>
          </cell>
          <cell r="AE11">
            <v>75639</v>
          </cell>
          <cell r="AF11">
            <v>72251</v>
          </cell>
          <cell r="AG11">
            <v>79731</v>
          </cell>
          <cell r="AH11">
            <v>62734</v>
          </cell>
          <cell r="AI11">
            <v>81224</v>
          </cell>
          <cell r="AJ11">
            <v>81915</v>
          </cell>
          <cell r="AK11">
            <v>82177</v>
          </cell>
          <cell r="AL11">
            <v>77427</v>
          </cell>
          <cell r="AM11">
            <v>84103</v>
          </cell>
          <cell r="AN11">
            <v>78236</v>
          </cell>
          <cell r="AO11">
            <v>75507</v>
          </cell>
          <cell r="AP11">
            <v>84282</v>
          </cell>
          <cell r="AQ11">
            <v>71404</v>
          </cell>
          <cell r="AR11">
            <v>78380</v>
          </cell>
          <cell r="AS11">
            <v>73168</v>
          </cell>
          <cell r="AT11">
            <v>87566</v>
          </cell>
          <cell r="AU11">
            <v>91120</v>
          </cell>
          <cell r="AV11">
            <v>82397</v>
          </cell>
          <cell r="AW11">
            <v>78884</v>
          </cell>
          <cell r="AX11">
            <v>82666</v>
          </cell>
          <cell r="AY11">
            <v>80747</v>
          </cell>
          <cell r="AZ11">
            <v>83265</v>
          </cell>
          <cell r="BA11">
            <v>75300</v>
          </cell>
          <cell r="BB11">
            <v>80878</v>
          </cell>
          <cell r="BC11">
            <v>82453</v>
          </cell>
          <cell r="BD11">
            <v>82570</v>
          </cell>
        </row>
        <row r="16">
          <cell r="C16">
            <v>164246</v>
          </cell>
          <cell r="D16">
            <v>208814</v>
          </cell>
          <cell r="E16">
            <v>207578</v>
          </cell>
          <cell r="F16">
            <v>193373</v>
          </cell>
          <cell r="G16">
            <v>213010</v>
          </cell>
          <cell r="H16">
            <v>187521</v>
          </cell>
          <cell r="I16">
            <v>192890</v>
          </cell>
          <cell r="J16">
            <v>229791</v>
          </cell>
          <cell r="K16">
            <v>217068</v>
          </cell>
          <cell r="L16">
            <v>219673</v>
          </cell>
          <cell r="M16">
            <v>219918</v>
          </cell>
          <cell r="N16">
            <v>65493</v>
          </cell>
          <cell r="O16">
            <v>165337</v>
          </cell>
          <cell r="P16">
            <v>253358</v>
          </cell>
          <cell r="Q16">
            <v>237372</v>
          </cell>
          <cell r="R16">
            <v>254621</v>
          </cell>
          <cell r="S16">
            <v>250914</v>
          </cell>
          <cell r="T16">
            <v>250988</v>
          </cell>
          <cell r="U16">
            <v>257195</v>
          </cell>
          <cell r="V16">
            <v>250856</v>
          </cell>
          <cell r="W16">
            <v>257930</v>
          </cell>
          <cell r="X16">
            <v>261164</v>
          </cell>
          <cell r="Y16">
            <v>238973</v>
          </cell>
          <cell r="Z16">
            <v>320189</v>
          </cell>
          <cell r="AA16">
            <v>184488</v>
          </cell>
          <cell r="AB16">
            <v>239593</v>
          </cell>
          <cell r="AC16">
            <v>278271</v>
          </cell>
          <cell r="AD16">
            <v>272224</v>
          </cell>
          <cell r="AE16">
            <v>264071</v>
          </cell>
          <cell r="AF16">
            <v>264975</v>
          </cell>
          <cell r="AG16">
            <v>276117</v>
          </cell>
          <cell r="AH16">
            <v>265096</v>
          </cell>
          <cell r="AI16">
            <v>270555</v>
          </cell>
          <cell r="AJ16">
            <v>267314</v>
          </cell>
          <cell r="AK16">
            <v>273518</v>
          </cell>
          <cell r="AL16">
            <v>323719</v>
          </cell>
          <cell r="AM16">
            <v>203964</v>
          </cell>
          <cell r="AN16">
            <v>274419</v>
          </cell>
          <cell r="AO16">
            <v>279897</v>
          </cell>
          <cell r="AP16">
            <v>279005</v>
          </cell>
          <cell r="AQ16">
            <v>241866</v>
          </cell>
          <cell r="AR16">
            <v>242805</v>
          </cell>
          <cell r="AS16">
            <v>236773</v>
          </cell>
          <cell r="AT16">
            <v>245888</v>
          </cell>
          <cell r="AU16">
            <v>245482</v>
          </cell>
          <cell r="AV16">
            <v>252375</v>
          </cell>
          <cell r="AW16">
            <v>246017</v>
          </cell>
          <cell r="AX16">
            <v>335632</v>
          </cell>
          <cell r="AY16">
            <v>222025</v>
          </cell>
          <cell r="AZ16">
            <v>204515</v>
          </cell>
          <cell r="BA16">
            <v>256391</v>
          </cell>
          <cell r="BB16">
            <v>254868</v>
          </cell>
          <cell r="BC16">
            <v>264141</v>
          </cell>
          <cell r="BD16">
            <v>254302</v>
          </cell>
        </row>
        <row r="17">
          <cell r="C17">
            <v>608</v>
          </cell>
          <cell r="D17">
            <v>1012</v>
          </cell>
          <cell r="E17">
            <v>966</v>
          </cell>
          <cell r="F17">
            <v>1083</v>
          </cell>
          <cell r="G17">
            <v>1119</v>
          </cell>
          <cell r="H17">
            <v>1208</v>
          </cell>
          <cell r="I17">
            <v>1061</v>
          </cell>
          <cell r="J17">
            <v>1225</v>
          </cell>
          <cell r="K17">
            <v>526</v>
          </cell>
          <cell r="L17">
            <v>1007</v>
          </cell>
          <cell r="M17">
            <v>965</v>
          </cell>
          <cell r="N17">
            <v>264</v>
          </cell>
          <cell r="O17">
            <v>526</v>
          </cell>
          <cell r="P17">
            <v>888</v>
          </cell>
          <cell r="Q17">
            <v>508</v>
          </cell>
          <cell r="R17">
            <v>1098</v>
          </cell>
          <cell r="S17">
            <v>1139</v>
          </cell>
          <cell r="T17">
            <v>1353</v>
          </cell>
          <cell r="U17">
            <v>1573</v>
          </cell>
          <cell r="V17">
            <v>1509</v>
          </cell>
          <cell r="W17">
            <v>1645</v>
          </cell>
          <cell r="X17">
            <v>1795</v>
          </cell>
          <cell r="Y17">
            <v>1963</v>
          </cell>
          <cell r="Z17">
            <v>2824</v>
          </cell>
          <cell r="AA17">
            <v>1579</v>
          </cell>
          <cell r="AB17">
            <v>2181</v>
          </cell>
          <cell r="AC17">
            <v>2514</v>
          </cell>
          <cell r="AD17">
            <v>2402</v>
          </cell>
          <cell r="AE17">
            <v>2412</v>
          </cell>
          <cell r="AF17">
            <v>2558</v>
          </cell>
          <cell r="AG17">
            <v>2198</v>
          </cell>
          <cell r="AH17">
            <v>2434</v>
          </cell>
          <cell r="AI17">
            <v>2370</v>
          </cell>
          <cell r="AJ17">
            <v>2928</v>
          </cell>
          <cell r="AK17">
            <v>2559</v>
          </cell>
          <cell r="AL17">
            <v>2852</v>
          </cell>
          <cell r="AM17">
            <v>1819</v>
          </cell>
          <cell r="AN17">
            <v>2617</v>
          </cell>
          <cell r="AO17">
            <v>2599</v>
          </cell>
          <cell r="AP17">
            <v>2665</v>
          </cell>
          <cell r="AQ17">
            <v>2332</v>
          </cell>
          <cell r="AR17">
            <v>2398</v>
          </cell>
          <cell r="AS17">
            <v>2188</v>
          </cell>
          <cell r="AT17">
            <v>2591</v>
          </cell>
          <cell r="AU17">
            <v>2561</v>
          </cell>
          <cell r="AV17">
            <v>2667</v>
          </cell>
          <cell r="AW17">
            <v>2288</v>
          </cell>
          <cell r="AX17">
            <v>3443</v>
          </cell>
          <cell r="AY17">
            <v>1978</v>
          </cell>
          <cell r="AZ17">
            <v>1991</v>
          </cell>
          <cell r="BA17">
            <v>2099</v>
          </cell>
          <cell r="BB17">
            <v>2399</v>
          </cell>
          <cell r="BC17">
            <v>2273</v>
          </cell>
          <cell r="BD17">
            <v>2836</v>
          </cell>
        </row>
        <row r="18">
          <cell r="C18">
            <v>1371051</v>
          </cell>
          <cell r="D18">
            <v>1620552</v>
          </cell>
          <cell r="E18">
            <v>1390392</v>
          </cell>
          <cell r="F18">
            <v>1526406</v>
          </cell>
          <cell r="G18">
            <v>1475349</v>
          </cell>
          <cell r="H18">
            <v>1470625</v>
          </cell>
          <cell r="I18">
            <v>1490879</v>
          </cell>
          <cell r="J18">
            <v>1267644</v>
          </cell>
          <cell r="K18">
            <v>1615768</v>
          </cell>
          <cell r="L18">
            <v>1524253</v>
          </cell>
          <cell r="M18">
            <v>1627273</v>
          </cell>
          <cell r="N18">
            <v>23454</v>
          </cell>
          <cell r="O18">
            <v>1508187</v>
          </cell>
          <cell r="P18">
            <v>1750981</v>
          </cell>
          <cell r="Q18">
            <v>1438464</v>
          </cell>
          <cell r="R18">
            <v>1660593</v>
          </cell>
          <cell r="S18">
            <v>1566923</v>
          </cell>
          <cell r="T18">
            <v>1478782</v>
          </cell>
          <cell r="U18">
            <v>1602667</v>
          </cell>
          <cell r="V18">
            <v>1466677</v>
          </cell>
          <cell r="W18">
            <v>1517435</v>
          </cell>
          <cell r="X18">
            <v>1633631</v>
          </cell>
          <cell r="Y18">
            <v>1865823</v>
          </cell>
          <cell r="Z18">
            <v>1634744</v>
          </cell>
          <cell r="AA18">
            <v>1699862</v>
          </cell>
          <cell r="AB18">
            <v>1710450</v>
          </cell>
          <cell r="AC18">
            <v>1535137</v>
          </cell>
          <cell r="AD18">
            <v>1862415</v>
          </cell>
          <cell r="AE18">
            <v>1570243</v>
          </cell>
          <cell r="AF18">
            <v>1563765</v>
          </cell>
          <cell r="AG18">
            <v>1702577</v>
          </cell>
          <cell r="AH18">
            <v>1435889</v>
          </cell>
          <cell r="AI18">
            <v>1687377</v>
          </cell>
          <cell r="AJ18">
            <v>1661075</v>
          </cell>
          <cell r="AK18">
            <v>1642228</v>
          </cell>
          <cell r="AL18">
            <v>1649197</v>
          </cell>
          <cell r="AM18">
            <v>1879967</v>
          </cell>
          <cell r="AN18">
            <v>1844810</v>
          </cell>
          <cell r="AO18">
            <v>1831809</v>
          </cell>
          <cell r="AP18">
            <v>2013924</v>
          </cell>
          <cell r="AQ18">
            <v>1814769</v>
          </cell>
          <cell r="AR18">
            <v>1947354</v>
          </cell>
          <cell r="AS18">
            <v>1882316</v>
          </cell>
          <cell r="AT18">
            <v>1940604</v>
          </cell>
          <cell r="AU18">
            <v>2156472</v>
          </cell>
          <cell r="AV18">
            <v>1997765</v>
          </cell>
          <cell r="AW18">
            <v>1922899</v>
          </cell>
          <cell r="AX18">
            <v>1846530</v>
          </cell>
          <cell r="AY18">
            <v>2332642</v>
          </cell>
          <cell r="AZ18">
            <v>2110752</v>
          </cell>
          <cell r="BA18">
            <v>2114025</v>
          </cell>
          <cell r="BB18">
            <v>2013519</v>
          </cell>
          <cell r="BC18">
            <v>2098942</v>
          </cell>
          <cell r="BD18">
            <v>2188626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PM"/>
      <sheetName val="PUPM"/>
      <sheetName val="FLAT"/>
      <sheetName val="Planning"/>
      <sheetName val="G&amp;A"/>
      <sheetName val="Historical"/>
      <sheetName val="Hist mix"/>
      <sheetName val="J-Cost "/>
      <sheetName val="J-Pers"/>
      <sheetName val="Trips &amp; calls "/>
      <sheetName val="Fwd analysis"/>
    </sheetNames>
    <sheetDataSet>
      <sheetData sheetId="4">
        <row r="39">
          <cell r="D39">
            <v>25000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st Verification Form"/>
      <sheetName val="Personnel Report"/>
      <sheetName val="Purchased Trans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MPM"/>
      <sheetName val="PUPM"/>
      <sheetName val="FLAT"/>
      <sheetName val="Planning"/>
      <sheetName val="G&amp;A"/>
      <sheetName val="Historical"/>
      <sheetName val="Hist mix"/>
      <sheetName val="J-Cost "/>
      <sheetName val="J-Pers"/>
      <sheetName val="J-Trans"/>
      <sheetName val="Furn"/>
      <sheetName val="PC-Tel"/>
      <sheetName val="Trips &amp; calls "/>
      <sheetName val="Fwd analysis"/>
    </sheetNames>
    <sheetDataSet>
      <sheetData sheetId="3">
        <row r="217">
          <cell r="S217">
            <v>1.589806944691815</v>
          </cell>
        </row>
        <row r="218">
          <cell r="S218">
            <v>2.5758627871383077</v>
          </cell>
        </row>
        <row r="219">
          <cell r="S219">
            <v>27.00812546770601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
      <sheetName val="J-Cost "/>
      <sheetName val="J-Pers"/>
    </sheetNames>
    <sheetDataSet>
      <sheetData sheetId="0">
        <row r="29">
          <cell r="M29">
            <v>30497611.663934164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otes"/>
      <sheetName val="ConIS_Mo"/>
      <sheetName val="L - BS &amp; CF"/>
      <sheetName val="F9_ITDA"/>
      <sheetName val="F9_BS"/>
      <sheetName val="L - IS"/>
      <sheetName val="L - BS"/>
      <sheetName val="L - 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B3" sqref="B3"/>
    </sheetView>
  </sheetViews>
  <sheetFormatPr defaultColWidth="9.140625" defaultRowHeight="12.75"/>
  <cols>
    <col min="1" max="12" width="107.00390625" style="853" customWidth="1"/>
  </cols>
  <sheetData>
    <row r="1" ht="18.75">
      <c r="A1" s="855" t="s">
        <v>334</v>
      </c>
    </row>
    <row r="2" ht="15.75">
      <c r="A2" s="854"/>
    </row>
    <row r="3" ht="126">
      <c r="A3" s="852" t="s">
        <v>361</v>
      </c>
    </row>
    <row r="4" ht="47.25">
      <c r="A4" s="852" t="s">
        <v>332</v>
      </c>
    </row>
    <row r="5" ht="63">
      <c r="A5" s="852" t="s">
        <v>333</v>
      </c>
    </row>
    <row r="6" ht="31.5">
      <c r="A6" s="852" t="s">
        <v>331</v>
      </c>
    </row>
    <row r="7" ht="15.75">
      <c r="A7" s="852" t="s">
        <v>313</v>
      </c>
    </row>
    <row r="8" ht="15.75">
      <c r="A8" s="852" t="s">
        <v>313</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D71"/>
  <sheetViews>
    <sheetView zoomScale="75" zoomScaleNormal="75" zoomScalePageLayoutView="0" workbookViewId="0" topLeftCell="A1">
      <selection activeCell="A1" sqref="A1"/>
    </sheetView>
  </sheetViews>
  <sheetFormatPr defaultColWidth="9.140625" defaultRowHeight="12.75"/>
  <cols>
    <col min="1" max="1" width="32.28125" style="0" customWidth="1"/>
    <col min="2" max="2" width="41.140625" style="0" customWidth="1"/>
    <col min="3" max="3" width="11.00390625" style="0" customWidth="1"/>
    <col min="4" max="4" width="19.7109375" style="0" customWidth="1"/>
  </cols>
  <sheetData>
    <row r="1" spans="1:4" ht="22.5" customHeight="1">
      <c r="A1" s="957" t="s">
        <v>271</v>
      </c>
      <c r="B1" s="607"/>
      <c r="C1" s="607"/>
      <c r="D1" s="607"/>
    </row>
    <row r="2" spans="1:4" ht="15">
      <c r="A2" s="611" t="s">
        <v>179</v>
      </c>
      <c r="B2" s="839" t="s">
        <v>46</v>
      </c>
      <c r="C2" s="840"/>
      <c r="D2" s="840"/>
    </row>
    <row r="3" spans="1:4" ht="15">
      <c r="A3" s="611"/>
      <c r="B3" s="984" t="s">
        <v>272</v>
      </c>
      <c r="C3" s="983"/>
      <c r="D3" s="983"/>
    </row>
    <row r="4" spans="1:4" ht="15">
      <c r="A4" s="612"/>
      <c r="B4" s="984" t="s">
        <v>335</v>
      </c>
      <c r="C4" s="979"/>
      <c r="D4" s="979"/>
    </row>
    <row r="5" spans="1:4" ht="12.75">
      <c r="A5" s="612"/>
      <c r="B5" s="612"/>
      <c r="C5" s="616"/>
      <c r="D5" s="616"/>
    </row>
    <row r="6" spans="1:4" ht="12.75" customHeight="1" thickBot="1">
      <c r="A6" s="620"/>
      <c r="B6" s="620"/>
      <c r="C6" s="713"/>
      <c r="D6" s="714"/>
    </row>
    <row r="7" spans="1:4" ht="15.75" customHeight="1">
      <c r="A7" s="992" t="s">
        <v>273</v>
      </c>
      <c r="B7" s="993"/>
      <c r="C7" s="841" t="s">
        <v>274</v>
      </c>
      <c r="D7" s="841" t="s">
        <v>275</v>
      </c>
    </row>
    <row r="8" spans="1:4" ht="12.75">
      <c r="A8" s="715" t="s">
        <v>276</v>
      </c>
      <c r="B8" s="716" t="s">
        <v>277</v>
      </c>
      <c r="C8" s="842"/>
      <c r="D8" s="842"/>
    </row>
    <row r="9" spans="1:4" ht="12.75">
      <c r="A9" s="717"/>
      <c r="B9" s="718"/>
      <c r="C9" s="719"/>
      <c r="D9" s="720"/>
    </row>
    <row r="10" spans="1:4" ht="12.75">
      <c r="A10" s="732" t="s">
        <v>313</v>
      </c>
      <c r="B10" s="718" t="s">
        <v>313</v>
      </c>
      <c r="C10" s="719">
        <v>0</v>
      </c>
      <c r="D10" s="832">
        <v>0</v>
      </c>
    </row>
    <row r="11" spans="1:4" ht="12.75">
      <c r="A11" s="732" t="s">
        <v>313</v>
      </c>
      <c r="B11" s="718" t="s">
        <v>313</v>
      </c>
      <c r="C11" s="719">
        <v>0</v>
      </c>
      <c r="D11" s="832">
        <v>0</v>
      </c>
    </row>
    <row r="12" spans="1:4" ht="12.75">
      <c r="A12" s="732" t="s">
        <v>313</v>
      </c>
      <c r="B12" s="718" t="s">
        <v>313</v>
      </c>
      <c r="C12" s="719">
        <v>0</v>
      </c>
      <c r="D12" s="832">
        <v>0</v>
      </c>
    </row>
    <row r="13" spans="1:4" ht="12.75">
      <c r="A13" s="717"/>
      <c r="B13" s="718"/>
      <c r="C13" s="719">
        <v>0</v>
      </c>
      <c r="D13" s="832">
        <v>0</v>
      </c>
    </row>
    <row r="14" spans="1:4" ht="12.75">
      <c r="A14" s="717"/>
      <c r="B14" s="718"/>
      <c r="C14" s="719">
        <v>0</v>
      </c>
      <c r="D14" s="832">
        <v>0</v>
      </c>
    </row>
    <row r="15" spans="1:4" ht="12.75">
      <c r="A15" s="717"/>
      <c r="B15" s="718"/>
      <c r="C15" s="719">
        <v>0</v>
      </c>
      <c r="D15" s="832">
        <v>0</v>
      </c>
    </row>
    <row r="16" spans="1:4" ht="12.75">
      <c r="A16" s="717"/>
      <c r="B16" s="718"/>
      <c r="C16" s="719">
        <v>0</v>
      </c>
      <c r="D16" s="832">
        <v>0</v>
      </c>
    </row>
    <row r="17" spans="1:4" ht="12.75">
      <c r="A17" s="717"/>
      <c r="B17" s="718"/>
      <c r="C17" s="719">
        <v>0</v>
      </c>
      <c r="D17" s="832">
        <v>0</v>
      </c>
    </row>
    <row r="18" spans="1:4" ht="12.75">
      <c r="A18" s="717"/>
      <c r="B18" s="718"/>
      <c r="C18" s="719">
        <v>0</v>
      </c>
      <c r="D18" s="832">
        <v>0</v>
      </c>
    </row>
    <row r="19" spans="1:4" ht="12.75">
      <c r="A19" s="717"/>
      <c r="B19" s="718"/>
      <c r="C19" s="719">
        <v>0</v>
      </c>
      <c r="D19" s="832">
        <v>0</v>
      </c>
    </row>
    <row r="20" spans="1:4" ht="12.75">
      <c r="A20" s="717"/>
      <c r="B20" s="718"/>
      <c r="C20" s="719">
        <v>0</v>
      </c>
      <c r="D20" s="832">
        <v>0</v>
      </c>
    </row>
    <row r="21" spans="1:4" ht="12.75">
      <c r="A21" s="717"/>
      <c r="B21" s="718"/>
      <c r="C21" s="719">
        <v>0</v>
      </c>
      <c r="D21" s="832">
        <v>0</v>
      </c>
    </row>
    <row r="22" spans="1:4" ht="12.75">
      <c r="A22" s="717"/>
      <c r="B22" s="718"/>
      <c r="C22" s="719">
        <v>0</v>
      </c>
      <c r="D22" s="832">
        <v>0</v>
      </c>
    </row>
    <row r="23" spans="1:4" ht="12.75">
      <c r="A23" s="717"/>
      <c r="B23" s="718"/>
      <c r="C23" s="719">
        <v>0</v>
      </c>
      <c r="D23" s="832">
        <v>0</v>
      </c>
    </row>
    <row r="24" spans="1:4" ht="12.75">
      <c r="A24" s="717"/>
      <c r="B24" s="718"/>
      <c r="C24" s="719">
        <v>0</v>
      </c>
      <c r="D24" s="832">
        <v>0</v>
      </c>
    </row>
    <row r="25" spans="1:4" ht="12.75">
      <c r="A25" s="717"/>
      <c r="B25" s="718"/>
      <c r="C25" s="719">
        <v>0</v>
      </c>
      <c r="D25" s="832">
        <v>0</v>
      </c>
    </row>
    <row r="26" spans="1:4" ht="12.75">
      <c r="A26" s="717"/>
      <c r="B26" s="718"/>
      <c r="C26" s="719">
        <v>0</v>
      </c>
      <c r="D26" s="832">
        <v>0</v>
      </c>
    </row>
    <row r="27" spans="1:4" ht="12.75">
      <c r="A27" s="717"/>
      <c r="B27" s="718"/>
      <c r="C27" s="719">
        <v>0</v>
      </c>
      <c r="D27" s="832">
        <v>0</v>
      </c>
    </row>
    <row r="28" spans="1:4" ht="12.75">
      <c r="A28" s="717"/>
      <c r="B28" s="718"/>
      <c r="C28" s="719">
        <v>0</v>
      </c>
      <c r="D28" s="832">
        <v>0</v>
      </c>
    </row>
    <row r="29" spans="1:4" ht="12.75">
      <c r="A29" s="717"/>
      <c r="B29" s="718"/>
      <c r="C29" s="719">
        <v>0</v>
      </c>
      <c r="D29" s="832">
        <v>0</v>
      </c>
    </row>
    <row r="30" spans="1:4" ht="12.75">
      <c r="A30" s="717"/>
      <c r="B30" s="718"/>
      <c r="C30" s="719">
        <v>0</v>
      </c>
      <c r="D30" s="832">
        <v>0</v>
      </c>
    </row>
    <row r="31" spans="1:4" ht="12.75">
      <c r="A31" s="717"/>
      <c r="B31" s="718"/>
      <c r="C31" s="719">
        <v>0</v>
      </c>
      <c r="D31" s="832">
        <v>0</v>
      </c>
    </row>
    <row r="32" spans="1:4" ht="12.75">
      <c r="A32" s="717"/>
      <c r="B32" s="718"/>
      <c r="C32" s="719">
        <v>0</v>
      </c>
      <c r="D32" s="832">
        <v>0</v>
      </c>
    </row>
    <row r="33" spans="1:4" ht="12.75">
      <c r="A33" s="717"/>
      <c r="B33" s="718"/>
      <c r="C33" s="719">
        <v>0</v>
      </c>
      <c r="D33" s="832">
        <v>0</v>
      </c>
    </row>
    <row r="34" spans="1:4" ht="12.75">
      <c r="A34" s="717"/>
      <c r="B34" s="718"/>
      <c r="C34" s="719">
        <v>0</v>
      </c>
      <c r="D34" s="832">
        <v>0</v>
      </c>
    </row>
    <row r="35" spans="1:4" ht="12.75">
      <c r="A35" s="717"/>
      <c r="B35" s="718"/>
      <c r="C35" s="719">
        <v>0</v>
      </c>
      <c r="D35" s="832">
        <v>0</v>
      </c>
    </row>
    <row r="36" spans="1:4" ht="12.75">
      <c r="A36" s="717"/>
      <c r="B36" s="718"/>
      <c r="C36" s="719">
        <v>0</v>
      </c>
      <c r="D36" s="832">
        <v>0</v>
      </c>
    </row>
    <row r="37" spans="1:4" ht="12.75">
      <c r="A37" s="717"/>
      <c r="B37" s="718"/>
      <c r="C37" s="719">
        <v>0</v>
      </c>
      <c r="D37" s="832">
        <v>0</v>
      </c>
    </row>
    <row r="38" spans="1:4" ht="12.75">
      <c r="A38" s="717"/>
      <c r="B38" s="718"/>
      <c r="C38" s="719">
        <v>0</v>
      </c>
      <c r="D38" s="832">
        <v>0</v>
      </c>
    </row>
    <row r="39" spans="1:4" ht="12.75">
      <c r="A39" s="717"/>
      <c r="B39" s="718"/>
      <c r="C39" s="719">
        <v>0</v>
      </c>
      <c r="D39" s="832">
        <v>0</v>
      </c>
    </row>
    <row r="40" spans="1:4" ht="12.75">
      <c r="A40" s="717"/>
      <c r="B40" s="718"/>
      <c r="C40" s="719">
        <v>0</v>
      </c>
      <c r="D40" s="832">
        <v>0</v>
      </c>
    </row>
    <row r="41" spans="1:4" ht="12.75">
      <c r="A41" s="717"/>
      <c r="B41" s="718"/>
      <c r="C41" s="719">
        <v>0</v>
      </c>
      <c r="D41" s="832">
        <v>0</v>
      </c>
    </row>
    <row r="42" spans="1:4" ht="12.75">
      <c r="A42" s="717"/>
      <c r="B42" s="718"/>
      <c r="C42" s="719">
        <v>0</v>
      </c>
      <c r="D42" s="832">
        <v>0</v>
      </c>
    </row>
    <row r="43" spans="1:4" ht="12.75">
      <c r="A43" s="717"/>
      <c r="B43" s="718"/>
      <c r="C43" s="719">
        <v>0</v>
      </c>
      <c r="D43" s="832">
        <v>0</v>
      </c>
    </row>
    <row r="44" spans="1:4" ht="12.75">
      <c r="A44" s="717"/>
      <c r="B44" s="718"/>
      <c r="C44" s="719">
        <v>0</v>
      </c>
      <c r="D44" s="832">
        <v>0</v>
      </c>
    </row>
    <row r="45" spans="1:4" ht="12.75">
      <c r="A45" s="717"/>
      <c r="B45" s="718"/>
      <c r="C45" s="719">
        <v>0</v>
      </c>
      <c r="D45" s="832">
        <v>0</v>
      </c>
    </row>
    <row r="46" spans="1:4" ht="12.75">
      <c r="A46" s="717"/>
      <c r="B46" s="718"/>
      <c r="C46" s="719">
        <v>0</v>
      </c>
      <c r="D46" s="832">
        <v>0</v>
      </c>
    </row>
    <row r="47" spans="1:4" ht="12.75">
      <c r="A47" s="717"/>
      <c r="B47" s="718"/>
      <c r="C47" s="719">
        <v>0</v>
      </c>
      <c r="D47" s="832">
        <v>0</v>
      </c>
    </row>
    <row r="48" spans="1:4" ht="12.75">
      <c r="A48" s="721"/>
      <c r="B48" s="718"/>
      <c r="C48" s="719">
        <v>0</v>
      </c>
      <c r="D48" s="832">
        <v>0</v>
      </c>
    </row>
    <row r="49" spans="1:4" ht="12.75">
      <c r="A49" s="717"/>
      <c r="B49" s="718"/>
      <c r="C49" s="719">
        <v>0</v>
      </c>
      <c r="D49" s="832">
        <v>0</v>
      </c>
    </row>
    <row r="50" spans="1:4" ht="12.75">
      <c r="A50" s="717"/>
      <c r="B50" s="718"/>
      <c r="C50" s="719"/>
      <c r="D50" s="719"/>
    </row>
    <row r="51" spans="1:4" ht="13.5" thickBot="1">
      <c r="A51" s="722" t="s">
        <v>278</v>
      </c>
      <c r="B51" s="723"/>
      <c r="C51" s="724">
        <f>SUM(C10:C50)</f>
        <v>0</v>
      </c>
      <c r="D51" s="848">
        <f>SUM(D10:D50)</f>
        <v>0</v>
      </c>
    </row>
    <row r="52" spans="1:4" ht="12.75">
      <c r="A52" s="314"/>
      <c r="B52" s="314"/>
      <c r="C52" s="725"/>
      <c r="D52" s="726"/>
    </row>
    <row r="53" spans="1:4" ht="12.75">
      <c r="A53" s="727"/>
      <c r="B53" s="727"/>
      <c r="C53" s="725"/>
      <c r="D53" s="726"/>
    </row>
    <row r="54" spans="1:4" ht="12.75">
      <c r="A54" s="728"/>
      <c r="B54" s="728"/>
      <c r="C54" s="725"/>
      <c r="D54" s="726"/>
    </row>
    <row r="55" spans="1:4" ht="12.75">
      <c r="A55" s="729"/>
      <c r="B55" s="729"/>
      <c r="C55" s="725"/>
      <c r="D55" s="726"/>
    </row>
    <row r="56" spans="1:4" ht="12.75">
      <c r="A56" s="729"/>
      <c r="B56" s="729"/>
      <c r="C56" s="725"/>
      <c r="D56" s="726"/>
    </row>
    <row r="57" spans="1:4" ht="12.75">
      <c r="A57" s="729"/>
      <c r="B57" s="729"/>
      <c r="C57" s="725"/>
      <c r="D57" s="726"/>
    </row>
    <row r="58" spans="1:4" ht="12.75">
      <c r="A58" s="729"/>
      <c r="B58" s="729"/>
      <c r="C58" s="725"/>
      <c r="D58" s="726"/>
    </row>
    <row r="59" spans="1:4" ht="12.75">
      <c r="A59" s="729"/>
      <c r="B59" s="729"/>
      <c r="C59" s="725"/>
      <c r="D59" s="726"/>
    </row>
    <row r="60" spans="1:4" ht="12.75">
      <c r="A60" s="729"/>
      <c r="B60" s="729"/>
      <c r="C60" s="725"/>
      <c r="D60" s="726"/>
    </row>
    <row r="61" spans="1:4" ht="12.75">
      <c r="A61" s="729"/>
      <c r="B61" s="729"/>
      <c r="C61" s="725"/>
      <c r="D61" s="726"/>
    </row>
    <row r="62" spans="1:4" ht="12.75">
      <c r="A62" s="729"/>
      <c r="B62" s="729"/>
      <c r="C62" s="725"/>
      <c r="D62" s="726"/>
    </row>
    <row r="63" spans="1:4" ht="12.75">
      <c r="A63" s="729"/>
      <c r="B63" s="729"/>
      <c r="C63" s="725"/>
      <c r="D63" s="726"/>
    </row>
    <row r="64" spans="1:4" ht="12.75">
      <c r="A64" s="729"/>
      <c r="B64" s="729"/>
      <c r="C64" s="725"/>
      <c r="D64" s="726"/>
    </row>
    <row r="65" spans="1:4" ht="12.75">
      <c r="A65" s="729"/>
      <c r="B65" s="729"/>
      <c r="C65" s="725"/>
      <c r="D65" s="726"/>
    </row>
    <row r="66" spans="1:4" ht="12.75">
      <c r="A66" s="729"/>
      <c r="B66" s="729"/>
      <c r="C66" s="725"/>
      <c r="D66" s="726"/>
    </row>
    <row r="67" spans="1:4" ht="12.75">
      <c r="A67" s="729"/>
      <c r="B67" s="729"/>
      <c r="C67" s="725"/>
      <c r="D67" s="726"/>
    </row>
    <row r="68" spans="1:4" ht="12.75">
      <c r="A68" s="729"/>
      <c r="B68" s="729"/>
      <c r="C68" s="725"/>
      <c r="D68" s="726"/>
    </row>
    <row r="69" spans="1:4" ht="12.75">
      <c r="A69" s="730"/>
      <c r="B69" s="730"/>
      <c r="C69" s="726"/>
      <c r="D69" s="726"/>
    </row>
    <row r="70" spans="1:4" ht="12.75">
      <c r="A70" s="729"/>
      <c r="B70" s="729"/>
      <c r="C70" s="725"/>
      <c r="D70" s="726"/>
    </row>
    <row r="71" spans="1:4" ht="15">
      <c r="A71" s="731"/>
      <c r="B71" s="731"/>
      <c r="C71" s="726"/>
      <c r="D71" s="726"/>
    </row>
  </sheetData>
  <sheetProtection/>
  <mergeCells count="3">
    <mergeCell ref="B3:D3"/>
    <mergeCell ref="B4:D4"/>
    <mergeCell ref="A7:B7"/>
  </mergeCells>
  <printOptions horizontalCentered="1"/>
  <pageMargins left="0" right="0" top="1" bottom="1" header="0.5" footer="0.5"/>
  <pageSetup fitToHeight="1" fitToWidth="1" horizontalDpi="1200" verticalDpi="1200" orientation="portrait" r:id="rId3"/>
  <headerFooter alignWithMargins="0">
    <oddFooter>&amp;LRev. 11/17/04</oddFooter>
  </headerFooter>
  <legacyDrawing r:id="rId2"/>
</worksheet>
</file>

<file path=xl/worksheets/sheet11.xml><?xml version="1.0" encoding="utf-8"?>
<worksheet xmlns="http://schemas.openxmlformats.org/spreadsheetml/2006/main" xmlns:r="http://schemas.openxmlformats.org/officeDocument/2006/relationships">
  <dimension ref="A1:Q94"/>
  <sheetViews>
    <sheetView view="pageBreakPreview" zoomScale="75" zoomScaleSheetLayoutView="75" zoomScalePageLayoutView="0" workbookViewId="0" topLeftCell="A1">
      <selection activeCell="D5" sqref="D5"/>
    </sheetView>
  </sheetViews>
  <sheetFormatPr defaultColWidth="9.140625" defaultRowHeight="12.75"/>
  <cols>
    <col min="1" max="1" width="31.57421875" style="0" customWidth="1"/>
    <col min="2" max="2" width="46.140625" style="0" customWidth="1"/>
    <col min="3" max="3" width="2.140625" style="0" customWidth="1"/>
    <col min="4" max="4" width="15.7109375" style="678" customWidth="1"/>
    <col min="5" max="5" width="1.7109375" style="0" customWidth="1"/>
    <col min="6" max="6" width="15.7109375" style="678" customWidth="1"/>
    <col min="7" max="7" width="1.7109375" style="0" customWidth="1"/>
    <col min="8" max="8" width="15.7109375" style="678" customWidth="1"/>
    <col min="9" max="9" width="1.7109375" style="0" customWidth="1"/>
    <col min="10" max="10" width="15.7109375" style="678" customWidth="1"/>
    <col min="11" max="11" width="11.57421875" style="0" customWidth="1"/>
    <col min="12" max="12" width="0.85546875" style="0" hidden="1" customWidth="1"/>
  </cols>
  <sheetData>
    <row r="1" spans="1:10" ht="21" customHeight="1">
      <c r="A1" s="982" t="s">
        <v>257</v>
      </c>
      <c r="B1" s="983"/>
      <c r="C1" s="983"/>
      <c r="D1" s="983"/>
      <c r="E1" s="983"/>
      <c r="F1" s="983"/>
      <c r="G1" s="983"/>
      <c r="H1" s="983"/>
      <c r="I1" s="983"/>
      <c r="J1" s="983"/>
    </row>
    <row r="2" spans="1:10" ht="15">
      <c r="A2" s="611" t="s">
        <v>179</v>
      </c>
      <c r="B2" s="989">
        <f>T('[6]Cost Verification Form'!$B$2)</f>
      </c>
      <c r="C2" s="990"/>
      <c r="D2" s="990"/>
      <c r="E2" s="990"/>
      <c r="F2" s="990"/>
      <c r="G2" s="990"/>
      <c r="H2" s="990"/>
      <c r="I2" s="990"/>
      <c r="J2" s="990"/>
    </row>
    <row r="3" spans="2:10" ht="15">
      <c r="B3" s="984" t="s">
        <v>180</v>
      </c>
      <c r="C3" s="983"/>
      <c r="D3" s="983"/>
      <c r="E3" s="983"/>
      <c r="F3" s="983"/>
      <c r="G3" s="983"/>
      <c r="H3" s="983"/>
      <c r="I3" s="983"/>
      <c r="J3" s="983"/>
    </row>
    <row r="4" spans="1:10" ht="15">
      <c r="A4" s="612"/>
      <c r="B4" s="680"/>
      <c r="C4" s="680"/>
      <c r="D4" s="991" t="s">
        <v>336</v>
      </c>
      <c r="E4" s="989"/>
      <c r="F4" s="989"/>
      <c r="G4" s="989"/>
      <c r="H4" s="989"/>
      <c r="I4" s="989"/>
      <c r="J4" s="989"/>
    </row>
    <row r="5" spans="1:10" ht="12.75">
      <c r="A5" s="612"/>
      <c r="B5" s="612"/>
      <c r="C5" s="616"/>
      <c r="D5" s="618"/>
      <c r="E5" s="616"/>
      <c r="F5" s="617"/>
      <c r="G5" s="616"/>
      <c r="H5" s="617"/>
      <c r="I5" s="612"/>
      <c r="J5" s="618"/>
    </row>
    <row r="6" spans="1:10" ht="12.75" customHeight="1">
      <c r="A6" s="620"/>
      <c r="B6" s="620"/>
      <c r="C6" s="616"/>
      <c r="D6" s="987" t="s">
        <v>258</v>
      </c>
      <c r="E6" s="616"/>
      <c r="F6" s="987" t="s">
        <v>259</v>
      </c>
      <c r="G6" s="616"/>
      <c r="H6" s="987" t="s">
        <v>260</v>
      </c>
      <c r="I6" s="621"/>
      <c r="J6" s="987" t="s">
        <v>261</v>
      </c>
    </row>
    <row r="7" spans="1:10" ht="13.5" customHeight="1">
      <c r="A7" s="681"/>
      <c r="B7" s="681"/>
      <c r="C7" s="682"/>
      <c r="D7" s="988"/>
      <c r="E7" s="682"/>
      <c r="F7" s="988"/>
      <c r="G7" s="682"/>
      <c r="H7" s="988"/>
      <c r="I7" s="549"/>
      <c r="J7" s="988"/>
    </row>
    <row r="8" spans="1:10" ht="13.5" customHeight="1">
      <c r="A8" s="985" t="s">
        <v>262</v>
      </c>
      <c r="B8" s="986"/>
      <c r="C8" s="627"/>
      <c r="D8" s="628"/>
      <c r="E8" s="627"/>
      <c r="F8" s="628"/>
      <c r="G8" s="629"/>
      <c r="H8" s="628"/>
      <c r="I8" s="630"/>
      <c r="J8" s="628"/>
    </row>
    <row r="9" spans="1:10" ht="18.75" customHeight="1">
      <c r="A9" s="683" t="s">
        <v>263</v>
      </c>
      <c r="B9" s="683"/>
      <c r="C9" s="632"/>
      <c r="D9" s="633"/>
      <c r="E9" s="632"/>
      <c r="F9" s="633"/>
      <c r="G9" s="632"/>
      <c r="H9" s="633"/>
      <c r="I9" s="632"/>
      <c r="J9" s="633"/>
    </row>
    <row r="10" spans="1:10" ht="12.75">
      <c r="A10" s="631" t="s">
        <v>264</v>
      </c>
      <c r="B10" s="631" t="s">
        <v>265</v>
      </c>
      <c r="C10" s="636"/>
      <c r="D10" s="636"/>
      <c r="E10" s="636"/>
      <c r="F10" s="636"/>
      <c r="G10" s="636"/>
      <c r="H10" s="684"/>
      <c r="I10" s="684"/>
      <c r="J10" s="684"/>
    </row>
    <row r="11" spans="1:12" ht="12.75">
      <c r="A11" s="712" t="s">
        <v>313</v>
      </c>
      <c r="B11" s="685" t="s">
        <v>313</v>
      </c>
      <c r="C11" s="648"/>
      <c r="D11" s="650">
        <v>0</v>
      </c>
      <c r="E11" s="687"/>
      <c r="F11" s="688">
        <v>0</v>
      </c>
      <c r="G11" s="687"/>
      <c r="H11" s="689">
        <v>0</v>
      </c>
      <c r="I11" s="690"/>
      <c r="J11" s="691">
        <f aca="true" t="shared" si="0" ref="J11:J23">(D11*F11)*H11</f>
        <v>0</v>
      </c>
      <c r="L11" s="111">
        <v>92000</v>
      </c>
    </row>
    <row r="12" spans="1:12" ht="12.75">
      <c r="A12" s="712" t="s">
        <v>313</v>
      </c>
      <c r="B12" s="685" t="s">
        <v>313</v>
      </c>
      <c r="C12" s="649"/>
      <c r="D12" s="650">
        <v>0</v>
      </c>
      <c r="E12" s="687"/>
      <c r="F12" s="688">
        <v>0</v>
      </c>
      <c r="G12" s="692"/>
      <c r="H12" s="693">
        <v>0</v>
      </c>
      <c r="I12" s="694"/>
      <c r="J12" s="691">
        <f t="shared" si="0"/>
        <v>0</v>
      </c>
      <c r="L12" s="2">
        <v>70000</v>
      </c>
    </row>
    <row r="13" spans="1:12" ht="12.75">
      <c r="A13" s="712" t="s">
        <v>313</v>
      </c>
      <c r="B13" s="685" t="s">
        <v>313</v>
      </c>
      <c r="C13" s="648"/>
      <c r="D13" s="650">
        <v>0</v>
      </c>
      <c r="E13" s="687"/>
      <c r="F13" s="688">
        <v>0</v>
      </c>
      <c r="G13" s="687"/>
      <c r="H13" s="693">
        <v>0</v>
      </c>
      <c r="I13" s="690"/>
      <c r="J13" s="691">
        <f t="shared" si="0"/>
        <v>0</v>
      </c>
      <c r="L13" s="2">
        <v>22000</v>
      </c>
    </row>
    <row r="14" spans="1:12" ht="12.75">
      <c r="A14" s="712" t="s">
        <v>313</v>
      </c>
      <c r="B14" s="685" t="s">
        <v>313</v>
      </c>
      <c r="C14" s="648"/>
      <c r="D14" s="650">
        <v>0</v>
      </c>
      <c r="E14" s="687"/>
      <c r="F14" s="688">
        <v>0</v>
      </c>
      <c r="G14" s="687"/>
      <c r="H14" s="693">
        <v>0</v>
      </c>
      <c r="I14" s="690"/>
      <c r="J14" s="691">
        <f t="shared" si="0"/>
        <v>0</v>
      </c>
      <c r="L14" s="2">
        <v>28000</v>
      </c>
    </row>
    <row r="15" spans="1:12" ht="12.75">
      <c r="A15" s="712" t="s">
        <v>313</v>
      </c>
      <c r="B15" s="685" t="s">
        <v>313</v>
      </c>
      <c r="C15" s="648"/>
      <c r="D15" s="650">
        <v>0</v>
      </c>
      <c r="E15" s="687"/>
      <c r="F15" s="688">
        <v>0</v>
      </c>
      <c r="G15" s="687"/>
      <c r="H15" s="693">
        <v>0</v>
      </c>
      <c r="I15" s="690"/>
      <c r="J15" s="691">
        <f t="shared" si="0"/>
        <v>0</v>
      </c>
      <c r="L15" s="708">
        <f>'[5]G&amp;A'!$D$39</f>
        <v>25000</v>
      </c>
    </row>
    <row r="16" spans="1:10" ht="12.75">
      <c r="A16" s="712" t="s">
        <v>313</v>
      </c>
      <c r="B16" s="685" t="s">
        <v>313</v>
      </c>
      <c r="C16" s="648"/>
      <c r="D16" s="650">
        <v>0</v>
      </c>
      <c r="E16" s="687"/>
      <c r="F16" s="688">
        <v>0</v>
      </c>
      <c r="G16" s="687"/>
      <c r="H16" s="693">
        <v>0</v>
      </c>
      <c r="I16" s="690"/>
      <c r="J16" s="691">
        <f t="shared" si="0"/>
        <v>0</v>
      </c>
    </row>
    <row r="17" spans="1:10" ht="12.75">
      <c r="A17" s="712" t="s">
        <v>313</v>
      </c>
      <c r="B17" s="685" t="s">
        <v>313</v>
      </c>
      <c r="C17" s="648"/>
      <c r="D17" s="650">
        <v>0</v>
      </c>
      <c r="E17" s="687"/>
      <c r="F17" s="688">
        <v>0</v>
      </c>
      <c r="G17" s="687"/>
      <c r="H17" s="693">
        <v>0</v>
      </c>
      <c r="I17" s="690"/>
      <c r="J17" s="691">
        <f t="shared" si="0"/>
        <v>0</v>
      </c>
    </row>
    <row r="18" spans="1:10" ht="12.75">
      <c r="A18" s="712" t="s">
        <v>313</v>
      </c>
      <c r="B18" s="685" t="s">
        <v>313</v>
      </c>
      <c r="C18" s="648"/>
      <c r="D18" s="650">
        <v>0</v>
      </c>
      <c r="E18" s="687"/>
      <c r="F18" s="688">
        <v>0</v>
      </c>
      <c r="G18" s="687"/>
      <c r="H18" s="693">
        <v>0</v>
      </c>
      <c r="I18" s="690"/>
      <c r="J18" s="691">
        <f t="shared" si="0"/>
        <v>0</v>
      </c>
    </row>
    <row r="19" spans="1:10" ht="12.75">
      <c r="A19" s="712" t="s">
        <v>313</v>
      </c>
      <c r="B19" s="685" t="s">
        <v>313</v>
      </c>
      <c r="C19" s="648"/>
      <c r="D19" s="650">
        <v>0</v>
      </c>
      <c r="E19" s="687"/>
      <c r="F19" s="688">
        <v>0</v>
      </c>
      <c r="G19" s="687"/>
      <c r="H19" s="693">
        <v>0</v>
      </c>
      <c r="I19" s="690"/>
      <c r="J19" s="691">
        <f t="shared" si="0"/>
        <v>0</v>
      </c>
    </row>
    <row r="20" spans="1:10" ht="12.75">
      <c r="A20" s="712" t="s">
        <v>313</v>
      </c>
      <c r="B20" s="685" t="s">
        <v>313</v>
      </c>
      <c r="C20" s="648"/>
      <c r="D20" s="650">
        <v>0</v>
      </c>
      <c r="E20" s="687"/>
      <c r="F20" s="688">
        <v>0</v>
      </c>
      <c r="G20" s="687"/>
      <c r="H20" s="693">
        <v>0</v>
      </c>
      <c r="I20" s="690"/>
      <c r="J20" s="691">
        <f t="shared" si="0"/>
        <v>0</v>
      </c>
    </row>
    <row r="21" spans="1:10" ht="12.75">
      <c r="A21" s="712"/>
      <c r="B21" s="685"/>
      <c r="C21" s="648"/>
      <c r="D21" s="650">
        <v>0</v>
      </c>
      <c r="E21" s="687"/>
      <c r="F21" s="688">
        <v>0</v>
      </c>
      <c r="G21" s="687"/>
      <c r="H21" s="693">
        <v>0</v>
      </c>
      <c r="I21" s="690"/>
      <c r="J21" s="691">
        <f t="shared" si="0"/>
        <v>0</v>
      </c>
    </row>
    <row r="22" spans="1:17" s="608" customFormat="1" ht="12.75">
      <c r="A22" s="712"/>
      <c r="B22" s="685"/>
      <c r="C22" s="648"/>
      <c r="D22" s="650">
        <v>0</v>
      </c>
      <c r="E22" s="687"/>
      <c r="F22" s="688">
        <v>0</v>
      </c>
      <c r="G22" s="687"/>
      <c r="H22" s="693">
        <v>0</v>
      </c>
      <c r="I22" s="690"/>
      <c r="J22" s="691">
        <f t="shared" si="0"/>
        <v>0</v>
      </c>
      <c r="K22"/>
      <c r="M22"/>
      <c r="N22"/>
      <c r="O22"/>
      <c r="P22"/>
      <c r="Q22"/>
    </row>
    <row r="23" spans="1:17" s="608" customFormat="1" ht="12.75">
      <c r="A23" s="712"/>
      <c r="B23" s="685"/>
      <c r="C23" s="648"/>
      <c r="D23" s="650">
        <v>0</v>
      </c>
      <c r="E23" s="687"/>
      <c r="F23" s="688">
        <v>0</v>
      </c>
      <c r="G23" s="687"/>
      <c r="H23" s="693">
        <v>0</v>
      </c>
      <c r="I23" s="690"/>
      <c r="J23" s="691">
        <f t="shared" si="0"/>
        <v>0</v>
      </c>
      <c r="K23"/>
      <c r="M23"/>
      <c r="N23"/>
      <c r="O23"/>
      <c r="P23"/>
      <c r="Q23"/>
    </row>
    <row r="24" spans="1:17" s="608" customFormat="1" ht="12.75">
      <c r="A24" s="685"/>
      <c r="B24" s="685"/>
      <c r="C24" s="648"/>
      <c r="D24" s="686"/>
      <c r="E24" s="687"/>
      <c r="F24" s="688"/>
      <c r="G24" s="687"/>
      <c r="H24" s="693"/>
      <c r="I24" s="690"/>
      <c r="J24" s="695"/>
      <c r="K24"/>
      <c r="M24"/>
      <c r="N24"/>
      <c r="O24"/>
      <c r="P24"/>
      <c r="Q24"/>
    </row>
    <row r="25" spans="1:17" s="608" customFormat="1" ht="12.75">
      <c r="A25" s="698" t="s">
        <v>266</v>
      </c>
      <c r="B25" s="698"/>
      <c r="C25" s="699"/>
      <c r="D25" s="700">
        <f>SUM(D11:D24)</f>
        <v>0</v>
      </c>
      <c r="E25" s="699"/>
      <c r="F25" s="699"/>
      <c r="G25" s="699"/>
      <c r="H25" s="701"/>
      <c r="I25" s="701"/>
      <c r="J25" s="641">
        <f>SUM(J11:J24)</f>
        <v>0</v>
      </c>
      <c r="K25"/>
      <c r="M25"/>
      <c r="N25"/>
      <c r="O25"/>
      <c r="P25"/>
      <c r="Q25"/>
    </row>
    <row r="26" spans="1:10" ht="12.75" customHeight="1">
      <c r="A26" s="635"/>
      <c r="B26" s="635"/>
      <c r="C26" s="632"/>
      <c r="D26" s="634"/>
      <c r="E26" s="644"/>
      <c r="F26" s="634"/>
      <c r="G26" s="644"/>
      <c r="H26" s="702"/>
      <c r="I26" s="702"/>
      <c r="J26" s="702"/>
    </row>
    <row r="27" spans="1:10" ht="18.75" customHeight="1">
      <c r="A27" s="683" t="s">
        <v>267</v>
      </c>
      <c r="B27" s="683"/>
      <c r="C27" s="632"/>
      <c r="D27" s="634"/>
      <c r="E27" s="644"/>
      <c r="F27" s="634"/>
      <c r="G27" s="644"/>
      <c r="H27" s="702"/>
      <c r="I27" s="702"/>
      <c r="J27" s="702"/>
    </row>
    <row r="28" spans="1:10" ht="12.75">
      <c r="A28" s="631" t="s">
        <v>264</v>
      </c>
      <c r="B28" s="631" t="s">
        <v>265</v>
      </c>
      <c r="C28" s="632"/>
      <c r="D28" s="634"/>
      <c r="E28" s="644"/>
      <c r="F28" s="634"/>
      <c r="G28" s="644"/>
      <c r="H28" s="702"/>
      <c r="I28" s="702"/>
      <c r="J28" s="702"/>
    </row>
    <row r="29" spans="1:10" ht="12.75">
      <c r="A29" s="685"/>
      <c r="B29" s="685"/>
      <c r="C29" s="649"/>
      <c r="D29" s="686"/>
      <c r="E29" s="692"/>
      <c r="F29" s="688"/>
      <c r="G29" s="692"/>
      <c r="H29" s="689"/>
      <c r="I29" s="694"/>
      <c r="J29" s="691"/>
    </row>
    <row r="30" spans="1:12" ht="12.75">
      <c r="A30" s="712"/>
      <c r="B30" s="685"/>
      <c r="C30" s="649"/>
      <c r="D30" s="650">
        <v>0</v>
      </c>
      <c r="E30" s="687"/>
      <c r="F30" s="688">
        <v>0</v>
      </c>
      <c r="G30" s="692"/>
      <c r="H30" s="693">
        <v>0</v>
      </c>
      <c r="I30" s="694"/>
      <c r="J30" s="691">
        <f aca="true" t="shared" si="1" ref="J30:J61">(D30*F30)*H30</f>
        <v>0</v>
      </c>
      <c r="L30" s="2">
        <v>60000</v>
      </c>
    </row>
    <row r="31" spans="1:12" ht="12.75">
      <c r="A31" s="712"/>
      <c r="B31" s="685"/>
      <c r="C31" s="649"/>
      <c r="D31" s="650">
        <v>0</v>
      </c>
      <c r="E31" s="687"/>
      <c r="F31" s="688">
        <v>0</v>
      </c>
      <c r="G31" s="692"/>
      <c r="H31" s="693">
        <v>0</v>
      </c>
      <c r="I31" s="694"/>
      <c r="J31" s="691">
        <f t="shared" si="1"/>
        <v>0</v>
      </c>
      <c r="L31" s="2">
        <v>45000</v>
      </c>
    </row>
    <row r="32" spans="1:12" ht="12.75">
      <c r="A32" s="712"/>
      <c r="B32" s="685"/>
      <c r="C32" s="649"/>
      <c r="D32" s="650">
        <v>0</v>
      </c>
      <c r="E32" s="687"/>
      <c r="F32" s="688">
        <v>0</v>
      </c>
      <c r="G32" s="692"/>
      <c r="H32" s="693">
        <v>0</v>
      </c>
      <c r="I32" s="694"/>
      <c r="J32" s="691">
        <f t="shared" si="1"/>
        <v>0</v>
      </c>
      <c r="L32" s="2">
        <v>30000</v>
      </c>
    </row>
    <row r="33" spans="1:12" ht="12.75">
      <c r="A33" s="712"/>
      <c r="B33" s="685"/>
      <c r="C33" s="649"/>
      <c r="D33" s="650">
        <v>0</v>
      </c>
      <c r="E33" s="687"/>
      <c r="F33" s="688">
        <v>0</v>
      </c>
      <c r="G33" s="692"/>
      <c r="H33" s="693">
        <v>0</v>
      </c>
      <c r="I33" s="694"/>
      <c r="J33" s="691">
        <f t="shared" si="1"/>
        <v>0</v>
      </c>
      <c r="L33" s="2">
        <v>22000</v>
      </c>
    </row>
    <row r="34" spans="1:12" ht="12.75">
      <c r="A34" s="712"/>
      <c r="B34" s="685"/>
      <c r="C34" s="649"/>
      <c r="D34" s="650">
        <v>0</v>
      </c>
      <c r="E34" s="687"/>
      <c r="F34" s="688">
        <v>0</v>
      </c>
      <c r="G34" s="692"/>
      <c r="H34" s="693">
        <v>0</v>
      </c>
      <c r="I34" s="694"/>
      <c r="J34" s="691">
        <f t="shared" si="1"/>
        <v>0</v>
      </c>
      <c r="L34" s="2">
        <v>45000</v>
      </c>
    </row>
    <row r="35" spans="1:12" ht="12.75">
      <c r="A35" s="712"/>
      <c r="B35" s="685"/>
      <c r="C35" s="649"/>
      <c r="D35" s="650">
        <v>0</v>
      </c>
      <c r="E35" s="687"/>
      <c r="F35" s="688">
        <v>0</v>
      </c>
      <c r="G35" s="692"/>
      <c r="H35" s="693">
        <v>0</v>
      </c>
      <c r="I35" s="694"/>
      <c r="J35" s="691">
        <f t="shared" si="1"/>
        <v>0</v>
      </c>
      <c r="L35" s="2">
        <v>25000</v>
      </c>
    </row>
    <row r="36" spans="1:12" ht="12.75">
      <c r="A36" s="712"/>
      <c r="B36" s="685"/>
      <c r="C36" s="649"/>
      <c r="D36" s="650">
        <v>0</v>
      </c>
      <c r="E36" s="687"/>
      <c r="F36" s="688">
        <v>0</v>
      </c>
      <c r="G36" s="692"/>
      <c r="H36" s="693">
        <v>0</v>
      </c>
      <c r="I36" s="694"/>
      <c r="J36" s="691">
        <f t="shared" si="1"/>
        <v>0</v>
      </c>
      <c r="L36" s="2">
        <v>25000</v>
      </c>
    </row>
    <row r="37" spans="1:12" ht="12.75">
      <c r="A37" s="712"/>
      <c r="B37" s="685"/>
      <c r="C37" s="649"/>
      <c r="D37" s="650">
        <v>0</v>
      </c>
      <c r="E37" s="687"/>
      <c r="F37" s="688">
        <v>0</v>
      </c>
      <c r="G37" s="692"/>
      <c r="H37" s="693">
        <v>0</v>
      </c>
      <c r="I37" s="694"/>
      <c r="J37" s="691">
        <f t="shared" si="1"/>
        <v>0</v>
      </c>
      <c r="L37" s="2">
        <v>25000</v>
      </c>
    </row>
    <row r="38" spans="1:12" ht="12.75">
      <c r="A38" s="712"/>
      <c r="B38" s="685"/>
      <c r="C38" s="649"/>
      <c r="D38" s="650">
        <v>0</v>
      </c>
      <c r="E38" s="687"/>
      <c r="F38" s="688">
        <v>0</v>
      </c>
      <c r="G38" s="692"/>
      <c r="H38" s="693">
        <v>0</v>
      </c>
      <c r="I38" s="694"/>
      <c r="J38" s="691">
        <f t="shared" si="1"/>
        <v>0</v>
      </c>
      <c r="L38" s="2"/>
    </row>
    <row r="39" spans="1:12" ht="12.75">
      <c r="A39" s="712"/>
      <c r="B39" s="685"/>
      <c r="C39" s="649"/>
      <c r="D39" s="650">
        <v>0</v>
      </c>
      <c r="E39" s="687"/>
      <c r="F39" s="688">
        <v>0</v>
      </c>
      <c r="G39" s="692"/>
      <c r="H39" s="693">
        <v>0</v>
      </c>
      <c r="I39" s="694"/>
      <c r="J39" s="691">
        <f t="shared" si="1"/>
        <v>0</v>
      </c>
      <c r="L39" s="2"/>
    </row>
    <row r="40" spans="1:12" ht="12.75">
      <c r="A40" s="712"/>
      <c r="B40" s="685"/>
      <c r="C40" s="649"/>
      <c r="D40" s="650">
        <v>0</v>
      </c>
      <c r="E40" s="687"/>
      <c r="F40" s="688">
        <v>0</v>
      </c>
      <c r="G40" s="692"/>
      <c r="H40" s="693">
        <v>0</v>
      </c>
      <c r="I40" s="694"/>
      <c r="J40" s="691">
        <f t="shared" si="1"/>
        <v>0</v>
      </c>
      <c r="L40" s="2"/>
    </row>
    <row r="41" spans="1:12" ht="12.75">
      <c r="A41" s="712"/>
      <c r="B41" s="685"/>
      <c r="C41" s="649"/>
      <c r="D41" s="650">
        <v>0</v>
      </c>
      <c r="E41" s="687"/>
      <c r="F41" s="688">
        <v>0</v>
      </c>
      <c r="G41" s="692"/>
      <c r="H41" s="693">
        <v>0</v>
      </c>
      <c r="I41" s="694"/>
      <c r="J41" s="691">
        <f t="shared" si="1"/>
        <v>0</v>
      </c>
      <c r="L41" s="2"/>
    </row>
    <row r="42" spans="1:12" ht="12.75">
      <c r="A42" s="712"/>
      <c r="B42" s="685"/>
      <c r="C42" s="649"/>
      <c r="D42" s="650">
        <v>0</v>
      </c>
      <c r="E42" s="687"/>
      <c r="F42" s="688">
        <v>0</v>
      </c>
      <c r="G42" s="692"/>
      <c r="H42" s="693">
        <v>0</v>
      </c>
      <c r="I42" s="694"/>
      <c r="J42" s="691">
        <f t="shared" si="1"/>
        <v>0</v>
      </c>
      <c r="L42" s="2"/>
    </row>
    <row r="43" spans="1:12" ht="12.75">
      <c r="A43" s="712"/>
      <c r="B43" s="685"/>
      <c r="C43" s="649"/>
      <c r="D43" s="650">
        <v>0</v>
      </c>
      <c r="E43" s="687"/>
      <c r="F43" s="688">
        <v>0</v>
      </c>
      <c r="G43" s="692"/>
      <c r="H43" s="693">
        <v>0</v>
      </c>
      <c r="I43" s="694"/>
      <c r="J43" s="691">
        <f t="shared" si="1"/>
        <v>0</v>
      </c>
      <c r="L43" s="2"/>
    </row>
    <row r="44" spans="1:12" ht="12.75">
      <c r="A44" s="712"/>
      <c r="B44" s="685"/>
      <c r="C44" s="649"/>
      <c r="D44" s="650">
        <v>0</v>
      </c>
      <c r="E44" s="687"/>
      <c r="F44" s="688">
        <v>0</v>
      </c>
      <c r="G44" s="692"/>
      <c r="H44" s="693">
        <v>0</v>
      </c>
      <c r="I44" s="694"/>
      <c r="J44" s="691">
        <f t="shared" si="1"/>
        <v>0</v>
      </c>
      <c r="L44" s="2"/>
    </row>
    <row r="45" spans="1:12" ht="12.75">
      <c r="A45" s="712"/>
      <c r="B45" s="685"/>
      <c r="C45" s="649"/>
      <c r="D45" s="650">
        <v>0</v>
      </c>
      <c r="E45" s="687"/>
      <c r="F45" s="688">
        <v>0</v>
      </c>
      <c r="G45" s="692"/>
      <c r="H45" s="693">
        <v>0</v>
      </c>
      <c r="I45" s="694"/>
      <c r="J45" s="691">
        <f t="shared" si="1"/>
        <v>0</v>
      </c>
      <c r="L45" s="2"/>
    </row>
    <row r="46" spans="1:12" ht="12.75">
      <c r="A46" s="712"/>
      <c r="B46" s="685"/>
      <c r="C46" s="649"/>
      <c r="D46" s="650">
        <v>0</v>
      </c>
      <c r="E46" s="687"/>
      <c r="F46" s="688">
        <v>0</v>
      </c>
      <c r="G46" s="692"/>
      <c r="H46" s="693">
        <v>0</v>
      </c>
      <c r="I46" s="694"/>
      <c r="J46" s="691">
        <f t="shared" si="1"/>
        <v>0</v>
      </c>
      <c r="L46" s="2"/>
    </row>
    <row r="47" spans="1:12" ht="12.75">
      <c r="A47" s="712"/>
      <c r="B47" s="685"/>
      <c r="C47" s="649"/>
      <c r="D47" s="650">
        <v>0</v>
      </c>
      <c r="E47" s="687"/>
      <c r="F47" s="688">
        <v>0</v>
      </c>
      <c r="G47" s="692"/>
      <c r="H47" s="693">
        <v>0</v>
      </c>
      <c r="I47" s="694"/>
      <c r="J47" s="691">
        <f t="shared" si="1"/>
        <v>0</v>
      </c>
      <c r="L47" s="2"/>
    </row>
    <row r="48" spans="1:12" ht="12.75">
      <c r="A48" s="712"/>
      <c r="B48" s="685"/>
      <c r="C48" s="649"/>
      <c r="D48" s="650">
        <v>0</v>
      </c>
      <c r="E48" s="687"/>
      <c r="F48" s="688">
        <v>0</v>
      </c>
      <c r="G48" s="692"/>
      <c r="H48" s="693">
        <v>0</v>
      </c>
      <c r="I48" s="694"/>
      <c r="J48" s="691">
        <f t="shared" si="1"/>
        <v>0</v>
      </c>
      <c r="L48" s="2"/>
    </row>
    <row r="49" spans="1:12" ht="12.75">
      <c r="A49" s="712"/>
      <c r="B49" s="685"/>
      <c r="C49" s="649"/>
      <c r="D49" s="650">
        <v>0</v>
      </c>
      <c r="E49" s="687"/>
      <c r="F49" s="688">
        <v>0</v>
      </c>
      <c r="G49" s="692"/>
      <c r="H49" s="693">
        <v>0</v>
      </c>
      <c r="I49" s="694"/>
      <c r="J49" s="691">
        <f t="shared" si="1"/>
        <v>0</v>
      </c>
      <c r="L49" s="2"/>
    </row>
    <row r="50" spans="1:12" ht="12.75">
      <c r="A50" s="712"/>
      <c r="B50" s="685"/>
      <c r="C50" s="649"/>
      <c r="D50" s="650">
        <v>0</v>
      </c>
      <c r="E50" s="687"/>
      <c r="F50" s="688">
        <v>0</v>
      </c>
      <c r="G50" s="692"/>
      <c r="H50" s="693">
        <v>0</v>
      </c>
      <c r="I50" s="694"/>
      <c r="J50" s="691">
        <f t="shared" si="1"/>
        <v>0</v>
      </c>
      <c r="L50" s="2"/>
    </row>
    <row r="51" spans="1:12" ht="12.75">
      <c r="A51" s="712"/>
      <c r="B51" s="685"/>
      <c r="C51" s="649"/>
      <c r="D51" s="650">
        <v>0</v>
      </c>
      <c r="E51" s="687"/>
      <c r="F51" s="688">
        <v>0</v>
      </c>
      <c r="G51" s="692"/>
      <c r="H51" s="693">
        <v>0</v>
      </c>
      <c r="I51" s="694"/>
      <c r="J51" s="691">
        <f t="shared" si="1"/>
        <v>0</v>
      </c>
      <c r="L51" s="2"/>
    </row>
    <row r="52" spans="1:12" ht="12.75">
      <c r="A52" s="712"/>
      <c r="B52" s="685"/>
      <c r="C52" s="649"/>
      <c r="D52" s="650">
        <v>0</v>
      </c>
      <c r="E52" s="687"/>
      <c r="F52" s="688">
        <v>0</v>
      </c>
      <c r="G52" s="692"/>
      <c r="H52" s="693">
        <v>0</v>
      </c>
      <c r="I52" s="694"/>
      <c r="J52" s="691">
        <f t="shared" si="1"/>
        <v>0</v>
      </c>
      <c r="L52" s="2"/>
    </row>
    <row r="53" spans="1:12" ht="12.75">
      <c r="A53" s="712"/>
      <c r="B53" s="685"/>
      <c r="C53" s="649"/>
      <c r="D53" s="650">
        <v>0</v>
      </c>
      <c r="E53" s="687"/>
      <c r="F53" s="688">
        <v>0</v>
      </c>
      <c r="G53" s="692"/>
      <c r="H53" s="693">
        <v>0</v>
      </c>
      <c r="I53" s="694"/>
      <c r="J53" s="691">
        <f t="shared" si="1"/>
        <v>0</v>
      </c>
      <c r="L53" s="2"/>
    </row>
    <row r="54" spans="1:12" ht="12.75">
      <c r="A54" s="712"/>
      <c r="B54" s="685"/>
      <c r="C54" s="649"/>
      <c r="D54" s="650">
        <v>0</v>
      </c>
      <c r="E54" s="687"/>
      <c r="F54" s="688">
        <v>0</v>
      </c>
      <c r="G54" s="692"/>
      <c r="H54" s="693">
        <v>0</v>
      </c>
      <c r="I54" s="694"/>
      <c r="J54" s="691">
        <f t="shared" si="1"/>
        <v>0</v>
      </c>
      <c r="L54" s="2"/>
    </row>
    <row r="55" spans="1:12" ht="12.75">
      <c r="A55" s="712"/>
      <c r="B55" s="685"/>
      <c r="C55" s="648"/>
      <c r="D55" s="650">
        <v>0</v>
      </c>
      <c r="E55" s="687"/>
      <c r="F55" s="688">
        <v>0</v>
      </c>
      <c r="G55" s="692"/>
      <c r="H55" s="693">
        <v>0</v>
      </c>
      <c r="I55" s="694"/>
      <c r="J55" s="691">
        <f t="shared" si="1"/>
        <v>0</v>
      </c>
      <c r="L55" s="2"/>
    </row>
    <row r="56" spans="1:12" ht="12.75">
      <c r="A56" s="712"/>
      <c r="B56" s="685"/>
      <c r="C56" s="648"/>
      <c r="D56" s="650">
        <v>0</v>
      </c>
      <c r="E56" s="687"/>
      <c r="F56" s="688">
        <v>0</v>
      </c>
      <c r="G56" s="692"/>
      <c r="H56" s="693">
        <v>0</v>
      </c>
      <c r="I56" s="694"/>
      <c r="J56" s="691">
        <f t="shared" si="1"/>
        <v>0</v>
      </c>
      <c r="L56" s="2"/>
    </row>
    <row r="57" spans="1:12" ht="12.75">
      <c r="A57" s="712"/>
      <c r="B57" s="685"/>
      <c r="C57" s="648"/>
      <c r="D57" s="650">
        <v>0</v>
      </c>
      <c r="E57" s="687"/>
      <c r="F57" s="688">
        <v>0</v>
      </c>
      <c r="G57" s="692"/>
      <c r="H57" s="693">
        <v>0</v>
      </c>
      <c r="I57" s="694"/>
      <c r="J57" s="691">
        <f t="shared" si="1"/>
        <v>0</v>
      </c>
      <c r="L57" s="2"/>
    </row>
    <row r="58" spans="1:12" ht="12.75">
      <c r="A58" s="712"/>
      <c r="B58" s="685"/>
      <c r="C58" s="648"/>
      <c r="D58" s="650">
        <v>0</v>
      </c>
      <c r="E58" s="687"/>
      <c r="F58" s="688">
        <v>0</v>
      </c>
      <c r="G58" s="692"/>
      <c r="H58" s="693">
        <v>0</v>
      </c>
      <c r="I58" s="694"/>
      <c r="J58" s="691">
        <f t="shared" si="1"/>
        <v>0</v>
      </c>
      <c r="L58" s="2"/>
    </row>
    <row r="59" spans="1:12" ht="12.75">
      <c r="A59" s="712"/>
      <c r="B59" s="685"/>
      <c r="C59" s="648"/>
      <c r="D59" s="650">
        <v>0</v>
      </c>
      <c r="E59" s="687"/>
      <c r="F59" s="688">
        <v>0</v>
      </c>
      <c r="G59" s="692"/>
      <c r="H59" s="693">
        <v>0</v>
      </c>
      <c r="I59" s="694"/>
      <c r="J59" s="691">
        <f t="shared" si="1"/>
        <v>0</v>
      </c>
      <c r="L59" s="2"/>
    </row>
    <row r="60" spans="1:12" ht="12.75">
      <c r="A60" s="712"/>
      <c r="B60" s="685"/>
      <c r="C60" s="648"/>
      <c r="D60" s="650">
        <v>0</v>
      </c>
      <c r="E60" s="687"/>
      <c r="F60" s="688">
        <v>0</v>
      </c>
      <c r="G60" s="692"/>
      <c r="H60" s="693">
        <v>0</v>
      </c>
      <c r="I60" s="694"/>
      <c r="J60" s="691">
        <f t="shared" si="1"/>
        <v>0</v>
      </c>
      <c r="L60" s="2"/>
    </row>
    <row r="61" spans="1:12" ht="12.75">
      <c r="A61" s="712"/>
      <c r="B61" s="696"/>
      <c r="C61" s="697"/>
      <c r="D61" s="650">
        <v>0</v>
      </c>
      <c r="E61" s="687"/>
      <c r="F61" s="688">
        <v>0</v>
      </c>
      <c r="G61" s="692"/>
      <c r="H61" s="693">
        <v>0</v>
      </c>
      <c r="I61" s="694"/>
      <c r="J61" s="691">
        <f t="shared" si="1"/>
        <v>0</v>
      </c>
      <c r="L61" s="2"/>
    </row>
    <row r="62" spans="1:12" ht="12.75">
      <c r="A62" s="712"/>
      <c r="B62" s="685"/>
      <c r="C62" s="648"/>
      <c r="D62" s="650">
        <v>0</v>
      </c>
      <c r="E62" s="687"/>
      <c r="F62" s="688">
        <v>0</v>
      </c>
      <c r="G62" s="692"/>
      <c r="H62" s="693">
        <v>0</v>
      </c>
      <c r="I62" s="694"/>
      <c r="J62" s="691">
        <f aca="true" t="shared" si="2" ref="J62:J89">(D62*F62)*H62</f>
        <v>0</v>
      </c>
      <c r="L62" s="2"/>
    </row>
    <row r="63" spans="1:12" ht="12.75">
      <c r="A63" s="712"/>
      <c r="B63" s="685"/>
      <c r="C63" s="648"/>
      <c r="D63" s="650">
        <v>0</v>
      </c>
      <c r="E63" s="687"/>
      <c r="F63" s="688">
        <v>0</v>
      </c>
      <c r="G63" s="692"/>
      <c r="H63" s="693">
        <v>0</v>
      </c>
      <c r="I63" s="694"/>
      <c r="J63" s="691">
        <f t="shared" si="2"/>
        <v>0</v>
      </c>
      <c r="L63" s="2"/>
    </row>
    <row r="64" spans="1:12" ht="12.75">
      <c r="A64" s="712"/>
      <c r="B64" s="685"/>
      <c r="C64" s="648"/>
      <c r="D64" s="650">
        <v>0</v>
      </c>
      <c r="E64" s="687"/>
      <c r="F64" s="688">
        <v>0</v>
      </c>
      <c r="G64" s="692"/>
      <c r="H64" s="693">
        <v>0</v>
      </c>
      <c r="I64" s="694"/>
      <c r="J64" s="691">
        <f t="shared" si="2"/>
        <v>0</v>
      </c>
      <c r="L64" s="2"/>
    </row>
    <row r="65" spans="1:12" ht="12.75">
      <c r="A65" s="712"/>
      <c r="B65" s="685"/>
      <c r="C65" s="648"/>
      <c r="D65" s="650">
        <v>0</v>
      </c>
      <c r="E65" s="687"/>
      <c r="F65" s="688">
        <v>0</v>
      </c>
      <c r="G65" s="692"/>
      <c r="H65" s="693">
        <v>0</v>
      </c>
      <c r="I65" s="694"/>
      <c r="J65" s="691">
        <f t="shared" si="2"/>
        <v>0</v>
      </c>
      <c r="L65" s="2"/>
    </row>
    <row r="66" spans="1:12" ht="12.75">
      <c r="A66" s="712"/>
      <c r="B66" s="685"/>
      <c r="C66" s="649"/>
      <c r="D66" s="650">
        <v>0</v>
      </c>
      <c r="E66" s="687"/>
      <c r="F66" s="688">
        <v>0</v>
      </c>
      <c r="G66" s="692"/>
      <c r="H66" s="693">
        <v>0</v>
      </c>
      <c r="I66" s="694"/>
      <c r="J66" s="691">
        <f t="shared" si="2"/>
        <v>0</v>
      </c>
      <c r="L66" s="2"/>
    </row>
    <row r="67" spans="1:12" ht="12.75">
      <c r="A67" s="712"/>
      <c r="B67" s="685"/>
      <c r="C67" s="649"/>
      <c r="D67" s="650">
        <v>0</v>
      </c>
      <c r="E67" s="687"/>
      <c r="F67" s="688">
        <v>0</v>
      </c>
      <c r="G67" s="692"/>
      <c r="H67" s="693">
        <v>0</v>
      </c>
      <c r="I67" s="694"/>
      <c r="J67" s="691">
        <f t="shared" si="2"/>
        <v>0</v>
      </c>
      <c r="L67" s="2"/>
    </row>
    <row r="68" spans="1:12" ht="12.75">
      <c r="A68" s="712"/>
      <c r="B68" s="685"/>
      <c r="C68" s="649"/>
      <c r="D68" s="650">
        <v>0</v>
      </c>
      <c r="E68" s="687"/>
      <c r="F68" s="688">
        <v>0</v>
      </c>
      <c r="G68" s="692"/>
      <c r="H68" s="693">
        <v>0</v>
      </c>
      <c r="I68" s="694"/>
      <c r="J68" s="691">
        <f t="shared" si="2"/>
        <v>0</v>
      </c>
      <c r="L68" s="2"/>
    </row>
    <row r="69" spans="1:12" ht="12.75">
      <c r="A69" s="712"/>
      <c r="B69" s="685"/>
      <c r="C69" s="649"/>
      <c r="D69" s="650">
        <v>0</v>
      </c>
      <c r="E69" s="687"/>
      <c r="F69" s="688">
        <v>0</v>
      </c>
      <c r="G69" s="692"/>
      <c r="H69" s="693">
        <v>0</v>
      </c>
      <c r="I69" s="694"/>
      <c r="J69" s="691">
        <f t="shared" si="2"/>
        <v>0</v>
      </c>
      <c r="L69" s="2"/>
    </row>
    <row r="70" spans="1:12" ht="12.75">
      <c r="A70" s="712"/>
      <c r="B70" s="685"/>
      <c r="C70" s="649"/>
      <c r="D70" s="650">
        <v>0</v>
      </c>
      <c r="E70" s="687"/>
      <c r="F70" s="688">
        <v>0</v>
      </c>
      <c r="G70" s="692"/>
      <c r="H70" s="693">
        <v>0</v>
      </c>
      <c r="I70" s="694"/>
      <c r="J70" s="691">
        <f t="shared" si="2"/>
        <v>0</v>
      </c>
      <c r="L70" s="2"/>
    </row>
    <row r="71" spans="1:12" ht="12.75">
      <c r="A71" s="712"/>
      <c r="B71" s="685"/>
      <c r="C71" s="649"/>
      <c r="D71" s="650">
        <v>0</v>
      </c>
      <c r="E71" s="687"/>
      <c r="F71" s="688">
        <v>0</v>
      </c>
      <c r="G71" s="692"/>
      <c r="H71" s="693">
        <v>0</v>
      </c>
      <c r="I71" s="694"/>
      <c r="J71" s="691">
        <f t="shared" si="2"/>
        <v>0</v>
      </c>
      <c r="L71" s="2"/>
    </row>
    <row r="72" spans="1:12" ht="12.75">
      <c r="A72" s="712"/>
      <c r="B72" s="685"/>
      <c r="C72" s="649"/>
      <c r="D72" s="650">
        <v>0</v>
      </c>
      <c r="E72" s="687"/>
      <c r="F72" s="688">
        <v>0</v>
      </c>
      <c r="G72" s="692"/>
      <c r="H72" s="693">
        <v>0</v>
      </c>
      <c r="I72" s="694"/>
      <c r="J72" s="691">
        <f t="shared" si="2"/>
        <v>0</v>
      </c>
      <c r="L72" s="2"/>
    </row>
    <row r="73" spans="1:12" ht="12.75">
      <c r="A73" s="712"/>
      <c r="B73" s="685"/>
      <c r="C73" s="649"/>
      <c r="D73" s="650">
        <v>0</v>
      </c>
      <c r="E73" s="687"/>
      <c r="F73" s="688">
        <v>0</v>
      </c>
      <c r="G73" s="692"/>
      <c r="H73" s="693">
        <v>0</v>
      </c>
      <c r="I73" s="694"/>
      <c r="J73" s="691">
        <f t="shared" si="2"/>
        <v>0</v>
      </c>
      <c r="L73" s="2"/>
    </row>
    <row r="74" spans="1:12" ht="12.75">
      <c r="A74" s="712"/>
      <c r="B74" s="685"/>
      <c r="C74" s="649"/>
      <c r="D74" s="650">
        <v>0</v>
      </c>
      <c r="E74" s="687"/>
      <c r="F74" s="688">
        <v>0</v>
      </c>
      <c r="G74" s="692"/>
      <c r="H74" s="693">
        <v>0</v>
      </c>
      <c r="I74" s="694"/>
      <c r="J74" s="691">
        <f t="shared" si="2"/>
        <v>0</v>
      </c>
      <c r="L74" s="2"/>
    </row>
    <row r="75" spans="1:12" ht="12.75">
      <c r="A75" s="712"/>
      <c r="B75" s="685"/>
      <c r="C75" s="649"/>
      <c r="D75" s="650">
        <v>0</v>
      </c>
      <c r="E75" s="687"/>
      <c r="F75" s="688">
        <v>0</v>
      </c>
      <c r="G75" s="692"/>
      <c r="H75" s="693">
        <v>0</v>
      </c>
      <c r="I75" s="694"/>
      <c r="J75" s="691">
        <f t="shared" si="2"/>
        <v>0</v>
      </c>
      <c r="L75" s="2"/>
    </row>
    <row r="76" spans="1:12" ht="12.75">
      <c r="A76" s="712"/>
      <c r="B76" s="685"/>
      <c r="C76" s="649"/>
      <c r="D76" s="650">
        <v>0</v>
      </c>
      <c r="E76" s="687"/>
      <c r="F76" s="688">
        <v>0</v>
      </c>
      <c r="G76" s="692"/>
      <c r="H76" s="693">
        <v>0</v>
      </c>
      <c r="I76" s="694"/>
      <c r="J76" s="691">
        <f t="shared" si="2"/>
        <v>0</v>
      </c>
      <c r="L76" s="2"/>
    </row>
    <row r="77" spans="1:12" ht="12.75">
      <c r="A77" s="712"/>
      <c r="B77" s="685"/>
      <c r="C77" s="649"/>
      <c r="D77" s="650">
        <v>0</v>
      </c>
      <c r="E77" s="687"/>
      <c r="F77" s="688">
        <v>0</v>
      </c>
      <c r="G77" s="692"/>
      <c r="H77" s="693">
        <v>0</v>
      </c>
      <c r="I77" s="694"/>
      <c r="J77" s="691">
        <f t="shared" si="2"/>
        <v>0</v>
      </c>
      <c r="L77" s="2"/>
    </row>
    <row r="78" spans="1:12" ht="12.75">
      <c r="A78" s="712"/>
      <c r="B78" s="685"/>
      <c r="C78" s="649"/>
      <c r="D78" s="650">
        <v>0</v>
      </c>
      <c r="E78" s="687"/>
      <c r="F78" s="688">
        <v>0</v>
      </c>
      <c r="G78" s="692"/>
      <c r="H78" s="693">
        <v>0</v>
      </c>
      <c r="I78" s="694"/>
      <c r="J78" s="691">
        <f t="shared" si="2"/>
        <v>0</v>
      </c>
      <c r="L78" s="2"/>
    </row>
    <row r="79" spans="1:12" ht="12.75">
      <c r="A79" s="712"/>
      <c r="B79" s="685"/>
      <c r="C79" s="649"/>
      <c r="D79" s="650">
        <v>0</v>
      </c>
      <c r="E79" s="687"/>
      <c r="F79" s="688">
        <v>0</v>
      </c>
      <c r="G79" s="692"/>
      <c r="H79" s="693">
        <v>0</v>
      </c>
      <c r="I79" s="694"/>
      <c r="J79" s="691">
        <f t="shared" si="2"/>
        <v>0</v>
      </c>
      <c r="L79" s="2"/>
    </row>
    <row r="80" spans="1:12" ht="12.75">
      <c r="A80" s="712"/>
      <c r="B80" s="685"/>
      <c r="C80" s="649"/>
      <c r="D80" s="650">
        <v>0</v>
      </c>
      <c r="E80" s="687"/>
      <c r="F80" s="688">
        <v>0</v>
      </c>
      <c r="G80" s="692"/>
      <c r="H80" s="693">
        <v>0</v>
      </c>
      <c r="I80" s="694"/>
      <c r="J80" s="691">
        <f t="shared" si="2"/>
        <v>0</v>
      </c>
      <c r="L80" s="2"/>
    </row>
    <row r="81" spans="1:12" ht="12.75">
      <c r="A81" s="712"/>
      <c r="B81" s="685"/>
      <c r="C81" s="649"/>
      <c r="D81" s="650">
        <v>0</v>
      </c>
      <c r="E81" s="687"/>
      <c r="F81" s="688">
        <v>0</v>
      </c>
      <c r="G81" s="692"/>
      <c r="H81" s="693">
        <v>0</v>
      </c>
      <c r="I81" s="694"/>
      <c r="J81" s="691">
        <f t="shared" si="2"/>
        <v>0</v>
      </c>
      <c r="L81" s="2"/>
    </row>
    <row r="82" spans="1:12" ht="12.75">
      <c r="A82" s="712"/>
      <c r="B82" s="685"/>
      <c r="C82" s="649"/>
      <c r="D82" s="650">
        <v>0</v>
      </c>
      <c r="E82" s="687"/>
      <c r="F82" s="688">
        <v>0</v>
      </c>
      <c r="G82" s="692"/>
      <c r="H82" s="693">
        <v>0</v>
      </c>
      <c r="I82" s="694"/>
      <c r="J82" s="691">
        <f t="shared" si="2"/>
        <v>0</v>
      </c>
      <c r="L82" s="2"/>
    </row>
    <row r="83" spans="1:12" ht="12.75">
      <c r="A83" s="712"/>
      <c r="B83" s="685"/>
      <c r="C83" s="649"/>
      <c r="D83" s="650">
        <v>0</v>
      </c>
      <c r="E83" s="687"/>
      <c r="F83" s="688">
        <v>0</v>
      </c>
      <c r="G83" s="692"/>
      <c r="H83" s="693">
        <v>0</v>
      </c>
      <c r="I83" s="694"/>
      <c r="J83" s="691">
        <f t="shared" si="2"/>
        <v>0</v>
      </c>
      <c r="L83" s="2"/>
    </row>
    <row r="84" spans="1:12" ht="12.75">
      <c r="A84" s="712"/>
      <c r="B84" s="685"/>
      <c r="C84" s="649"/>
      <c r="D84" s="650">
        <v>0</v>
      </c>
      <c r="E84" s="687"/>
      <c r="F84" s="688">
        <v>0</v>
      </c>
      <c r="G84" s="692"/>
      <c r="H84" s="693">
        <v>0</v>
      </c>
      <c r="I84" s="694"/>
      <c r="J84" s="691">
        <f t="shared" si="2"/>
        <v>0</v>
      </c>
      <c r="L84" s="2"/>
    </row>
    <row r="85" spans="1:12" ht="12.75">
      <c r="A85" s="712"/>
      <c r="B85" s="685"/>
      <c r="C85" s="649"/>
      <c r="D85" s="650">
        <v>0</v>
      </c>
      <c r="E85" s="687"/>
      <c r="F85" s="688">
        <v>0</v>
      </c>
      <c r="G85" s="692"/>
      <c r="H85" s="693">
        <v>0</v>
      </c>
      <c r="I85" s="694"/>
      <c r="J85" s="691">
        <f t="shared" si="2"/>
        <v>0</v>
      </c>
      <c r="L85" s="2">
        <v>25000</v>
      </c>
    </row>
    <row r="86" spans="1:12" ht="12.75">
      <c r="A86" s="712"/>
      <c r="B86" s="685"/>
      <c r="C86" s="649"/>
      <c r="D86" s="650">
        <v>0</v>
      </c>
      <c r="E86" s="687"/>
      <c r="F86" s="688">
        <v>0</v>
      </c>
      <c r="G86" s="692"/>
      <c r="H86" s="693">
        <v>0</v>
      </c>
      <c r="I86" s="694"/>
      <c r="J86" s="691">
        <f t="shared" si="2"/>
        <v>0</v>
      </c>
      <c r="L86" s="2">
        <v>30000</v>
      </c>
    </row>
    <row r="87" spans="1:12" ht="12.75">
      <c r="A87" s="712"/>
      <c r="B87" s="685"/>
      <c r="C87" s="649"/>
      <c r="D87" s="650">
        <v>0</v>
      </c>
      <c r="E87" s="687"/>
      <c r="F87" s="688">
        <v>0</v>
      </c>
      <c r="G87" s="692"/>
      <c r="H87" s="693">
        <v>0</v>
      </c>
      <c r="I87" s="694"/>
      <c r="J87" s="691">
        <f t="shared" si="2"/>
        <v>0</v>
      </c>
      <c r="L87" s="2">
        <v>50000</v>
      </c>
    </row>
    <row r="88" spans="1:10" ht="12.75">
      <c r="A88" s="712"/>
      <c r="B88" s="685"/>
      <c r="C88" s="649"/>
      <c r="D88" s="650">
        <v>0</v>
      </c>
      <c r="E88" s="687"/>
      <c r="F88" s="688">
        <v>0</v>
      </c>
      <c r="G88" s="692"/>
      <c r="H88" s="693">
        <v>0</v>
      </c>
      <c r="I88" s="694"/>
      <c r="J88" s="691">
        <f t="shared" si="2"/>
        <v>0</v>
      </c>
    </row>
    <row r="89" spans="1:10" ht="12.75">
      <c r="A89" s="712"/>
      <c r="B89" s="685"/>
      <c r="C89" s="649"/>
      <c r="D89" s="650">
        <v>0</v>
      </c>
      <c r="E89" s="687"/>
      <c r="F89" s="688">
        <v>0</v>
      </c>
      <c r="G89" s="692"/>
      <c r="H89" s="693">
        <v>0</v>
      </c>
      <c r="I89" s="694"/>
      <c r="J89" s="691">
        <f t="shared" si="2"/>
        <v>0</v>
      </c>
    </row>
    <row r="90" spans="1:10" ht="12.75">
      <c r="A90" s="712"/>
      <c r="B90" s="685"/>
      <c r="C90" s="649"/>
      <c r="D90" s="650"/>
      <c r="E90" s="687"/>
      <c r="F90" s="688"/>
      <c r="G90" s="692"/>
      <c r="H90" s="693"/>
      <c r="I90" s="694"/>
      <c r="J90" s="691"/>
    </row>
    <row r="91" spans="1:11" ht="12.75">
      <c r="A91" s="685"/>
      <c r="B91" s="685"/>
      <c r="C91" s="649"/>
      <c r="D91" s="650"/>
      <c r="E91" s="687"/>
      <c r="F91" s="688"/>
      <c r="G91" s="692"/>
      <c r="H91" s="693"/>
      <c r="I91" s="694"/>
      <c r="J91" s="691"/>
      <c r="K91" s="709"/>
    </row>
    <row r="92" spans="1:17" s="608" customFormat="1" ht="12.75">
      <c r="A92" s="698" t="s">
        <v>268</v>
      </c>
      <c r="B92" s="698"/>
      <c r="C92" s="644"/>
      <c r="D92" s="703">
        <f>SUM(D30:D91)</f>
        <v>0</v>
      </c>
      <c r="E92" s="644"/>
      <c r="F92" s="634"/>
      <c r="G92" s="644"/>
      <c r="H92" s="702"/>
      <c r="I92" s="702"/>
      <c r="J92" s="704">
        <f>SUM(J30:J91)</f>
        <v>0</v>
      </c>
      <c r="K92" s="635"/>
      <c r="M92"/>
      <c r="N92"/>
      <c r="O92"/>
      <c r="P92"/>
      <c r="Q92"/>
    </row>
    <row r="93" spans="1:11" ht="12.75">
      <c r="A93" s="636"/>
      <c r="B93" s="636"/>
      <c r="C93" s="632"/>
      <c r="D93" s="634"/>
      <c r="E93" s="644"/>
      <c r="F93" s="634"/>
      <c r="G93" s="644"/>
      <c r="H93" s="702"/>
      <c r="I93" s="702"/>
      <c r="J93" s="702"/>
      <c r="K93" s="646"/>
    </row>
    <row r="94" spans="1:17" s="608" customFormat="1" ht="15.75" thickBot="1">
      <c r="A94" s="705" t="s">
        <v>269</v>
      </c>
      <c r="B94" s="705"/>
      <c r="C94" s="644"/>
      <c r="D94" s="706">
        <f>D92+D25</f>
        <v>0</v>
      </c>
      <c r="E94" s="644"/>
      <c r="F94" s="634"/>
      <c r="G94" s="644"/>
      <c r="H94" s="702"/>
      <c r="I94" s="702"/>
      <c r="J94" s="707">
        <f>J92+J25</f>
        <v>0</v>
      </c>
      <c r="K94" s="635"/>
      <c r="M94"/>
      <c r="N94"/>
      <c r="O94"/>
      <c r="P94"/>
      <c r="Q94"/>
    </row>
    <row r="95" ht="13.5" thickTop="1"/>
  </sheetData>
  <sheetProtection/>
  <mergeCells count="9">
    <mergeCell ref="A8:B8"/>
    <mergeCell ref="A1:J1"/>
    <mergeCell ref="D6:D7"/>
    <mergeCell ref="F6:F7"/>
    <mergeCell ref="B3:J3"/>
    <mergeCell ref="B2:J2"/>
    <mergeCell ref="D4:J4"/>
    <mergeCell ref="J6:J7"/>
    <mergeCell ref="H6:H7"/>
  </mergeCells>
  <printOptions horizontalCentered="1"/>
  <pageMargins left="0.5" right="0.5" top="0.75" bottom="0.5" header="0.5" footer="0.25"/>
  <pageSetup horizontalDpi="600" verticalDpi="600" orientation="portrait" scale="53" r:id="rId1"/>
  <headerFooter alignWithMargins="0">
    <oddFooter>&amp;LRev. 11/17/04</oddFooter>
  </headerFooter>
  <colBreaks count="1" manualBreakCount="1">
    <brk id="11" max="96" man="1"/>
  </colBreaks>
</worksheet>
</file>

<file path=xl/worksheets/sheet12.xml><?xml version="1.0" encoding="utf-8"?>
<worksheet xmlns="http://schemas.openxmlformats.org/spreadsheetml/2006/main" xmlns:r="http://schemas.openxmlformats.org/officeDocument/2006/relationships">
  <sheetPr>
    <pageSetUpPr fitToPage="1"/>
  </sheetPr>
  <dimension ref="A1:D71"/>
  <sheetViews>
    <sheetView zoomScale="75" zoomScaleNormal="75" zoomScalePageLayoutView="0" workbookViewId="0" topLeftCell="A1">
      <selection activeCell="A1" sqref="A1"/>
    </sheetView>
  </sheetViews>
  <sheetFormatPr defaultColWidth="9.140625" defaultRowHeight="12.75"/>
  <cols>
    <col min="1" max="1" width="32.28125" style="0" customWidth="1"/>
    <col min="2" max="2" width="41.140625" style="0" customWidth="1"/>
    <col min="3" max="3" width="11.00390625" style="0" customWidth="1"/>
    <col min="4" max="4" width="19.7109375" style="0" customWidth="1"/>
  </cols>
  <sheetData>
    <row r="1" spans="1:4" ht="22.5" customHeight="1">
      <c r="A1" s="957" t="s">
        <v>271</v>
      </c>
      <c r="B1" s="607"/>
      <c r="C1" s="607"/>
      <c r="D1" s="607"/>
    </row>
    <row r="2" spans="1:4" ht="15">
      <c r="A2" s="611" t="s">
        <v>179</v>
      </c>
      <c r="B2" s="839" t="s">
        <v>46</v>
      </c>
      <c r="C2" s="840"/>
      <c r="D2" s="840"/>
    </row>
    <row r="3" spans="1:4" ht="15">
      <c r="A3" s="611"/>
      <c r="B3" s="984" t="s">
        <v>272</v>
      </c>
      <c r="C3" s="983"/>
      <c r="D3" s="983"/>
    </row>
    <row r="4" spans="1:4" ht="15">
      <c r="A4" s="612"/>
      <c r="B4" s="984" t="s">
        <v>336</v>
      </c>
      <c r="C4" s="979"/>
      <c r="D4" s="979"/>
    </row>
    <row r="5" spans="1:4" ht="12.75">
      <c r="A5" s="612"/>
      <c r="B5" s="612"/>
      <c r="C5" s="616"/>
      <c r="D5" s="616"/>
    </row>
    <row r="6" spans="1:4" ht="12.75" customHeight="1" thickBot="1">
      <c r="A6" s="620"/>
      <c r="B6" s="620"/>
      <c r="C6" s="713"/>
      <c r="D6" s="714"/>
    </row>
    <row r="7" spans="1:4" ht="15.75" customHeight="1">
      <c r="A7" s="992" t="s">
        <v>273</v>
      </c>
      <c r="B7" s="993"/>
      <c r="C7" s="841" t="s">
        <v>274</v>
      </c>
      <c r="D7" s="841" t="s">
        <v>275</v>
      </c>
    </row>
    <row r="8" spans="1:4" ht="12.75">
      <c r="A8" s="715" t="s">
        <v>276</v>
      </c>
      <c r="B8" s="716" t="s">
        <v>277</v>
      </c>
      <c r="C8" s="842"/>
      <c r="D8" s="842"/>
    </row>
    <row r="9" spans="1:4" ht="12.75">
      <c r="A9" s="717"/>
      <c r="B9" s="718"/>
      <c r="C9" s="719"/>
      <c r="D9" s="720"/>
    </row>
    <row r="10" spans="1:4" ht="12.75">
      <c r="A10" s="732" t="s">
        <v>313</v>
      </c>
      <c r="B10" s="718" t="s">
        <v>313</v>
      </c>
      <c r="C10" s="719">
        <v>0</v>
      </c>
      <c r="D10" s="849">
        <v>0</v>
      </c>
    </row>
    <row r="11" spans="1:4" ht="12.75">
      <c r="A11" s="732" t="s">
        <v>313</v>
      </c>
      <c r="B11" s="718" t="s">
        <v>313</v>
      </c>
      <c r="C11" s="719">
        <v>0</v>
      </c>
      <c r="D11" s="849">
        <v>0</v>
      </c>
    </row>
    <row r="12" spans="1:4" ht="12.75">
      <c r="A12" s="732" t="s">
        <v>313</v>
      </c>
      <c r="B12" s="718" t="s">
        <v>313</v>
      </c>
      <c r="C12" s="719">
        <v>0</v>
      </c>
      <c r="D12" s="849">
        <v>0</v>
      </c>
    </row>
    <row r="13" spans="1:4" ht="12.75">
      <c r="A13" s="717"/>
      <c r="B13" s="718"/>
      <c r="C13" s="719">
        <v>0</v>
      </c>
      <c r="D13" s="849">
        <v>0</v>
      </c>
    </row>
    <row r="14" spans="1:4" ht="12.75">
      <c r="A14" s="717"/>
      <c r="B14" s="718"/>
      <c r="C14" s="719">
        <v>0</v>
      </c>
      <c r="D14" s="849">
        <v>0</v>
      </c>
    </row>
    <row r="15" spans="1:4" ht="12.75">
      <c r="A15" s="717"/>
      <c r="B15" s="718"/>
      <c r="C15" s="719">
        <v>0</v>
      </c>
      <c r="D15" s="849">
        <v>0</v>
      </c>
    </row>
    <row r="16" spans="1:4" ht="12.75">
      <c r="A16" s="717"/>
      <c r="B16" s="718"/>
      <c r="C16" s="719">
        <v>0</v>
      </c>
      <c r="D16" s="849">
        <v>0</v>
      </c>
    </row>
    <row r="17" spans="1:4" ht="12.75">
      <c r="A17" s="717"/>
      <c r="B17" s="718"/>
      <c r="C17" s="719">
        <v>0</v>
      </c>
      <c r="D17" s="849">
        <v>0</v>
      </c>
    </row>
    <row r="18" spans="1:4" ht="12.75">
      <c r="A18" s="717"/>
      <c r="B18" s="718"/>
      <c r="C18" s="719">
        <v>0</v>
      </c>
      <c r="D18" s="849">
        <v>0</v>
      </c>
    </row>
    <row r="19" spans="1:4" ht="12.75">
      <c r="A19" s="717"/>
      <c r="B19" s="718"/>
      <c r="C19" s="719">
        <v>0</v>
      </c>
      <c r="D19" s="849">
        <v>0</v>
      </c>
    </row>
    <row r="20" spans="1:4" ht="12.75">
      <c r="A20" s="717"/>
      <c r="B20" s="718"/>
      <c r="C20" s="719">
        <v>0</v>
      </c>
      <c r="D20" s="849">
        <v>0</v>
      </c>
    </row>
    <row r="21" spans="1:4" ht="12.75">
      <c r="A21" s="717"/>
      <c r="B21" s="718"/>
      <c r="C21" s="719">
        <v>0</v>
      </c>
      <c r="D21" s="849">
        <v>0</v>
      </c>
    </row>
    <row r="22" spans="1:4" ht="12.75">
      <c r="A22" s="717"/>
      <c r="B22" s="718"/>
      <c r="C22" s="719">
        <v>0</v>
      </c>
      <c r="D22" s="849">
        <v>0</v>
      </c>
    </row>
    <row r="23" spans="1:4" ht="12.75">
      <c r="A23" s="717"/>
      <c r="B23" s="718"/>
      <c r="C23" s="719">
        <v>0</v>
      </c>
      <c r="D23" s="849">
        <v>0</v>
      </c>
    </row>
    <row r="24" spans="1:4" ht="12.75">
      <c r="A24" s="717"/>
      <c r="B24" s="718"/>
      <c r="C24" s="719">
        <v>0</v>
      </c>
      <c r="D24" s="849">
        <v>0</v>
      </c>
    </row>
    <row r="25" spans="1:4" ht="12.75">
      <c r="A25" s="717"/>
      <c r="B25" s="718"/>
      <c r="C25" s="719">
        <v>0</v>
      </c>
      <c r="D25" s="849">
        <v>0</v>
      </c>
    </row>
    <row r="26" spans="1:4" ht="12.75">
      <c r="A26" s="717"/>
      <c r="B26" s="718"/>
      <c r="C26" s="719">
        <v>0</v>
      </c>
      <c r="D26" s="849">
        <v>0</v>
      </c>
    </row>
    <row r="27" spans="1:4" ht="12.75">
      <c r="A27" s="717"/>
      <c r="B27" s="718"/>
      <c r="C27" s="719">
        <v>0</v>
      </c>
      <c r="D27" s="849">
        <v>0</v>
      </c>
    </row>
    <row r="28" spans="1:4" ht="12.75">
      <c r="A28" s="717"/>
      <c r="B28" s="718"/>
      <c r="C28" s="719">
        <v>0</v>
      </c>
      <c r="D28" s="849">
        <v>0</v>
      </c>
    </row>
    <row r="29" spans="1:4" ht="12.75">
      <c r="A29" s="717"/>
      <c r="B29" s="718"/>
      <c r="C29" s="719">
        <v>0</v>
      </c>
      <c r="D29" s="849">
        <v>0</v>
      </c>
    </row>
    <row r="30" spans="1:4" ht="12.75">
      <c r="A30" s="717"/>
      <c r="B30" s="718"/>
      <c r="C30" s="719">
        <v>0</v>
      </c>
      <c r="D30" s="849">
        <v>0</v>
      </c>
    </row>
    <row r="31" spans="1:4" ht="12.75">
      <c r="A31" s="717"/>
      <c r="B31" s="718"/>
      <c r="C31" s="719">
        <v>0</v>
      </c>
      <c r="D31" s="849">
        <v>0</v>
      </c>
    </row>
    <row r="32" spans="1:4" ht="12.75">
      <c r="A32" s="717"/>
      <c r="B32" s="718"/>
      <c r="C32" s="719">
        <v>0</v>
      </c>
      <c r="D32" s="849">
        <v>0</v>
      </c>
    </row>
    <row r="33" spans="1:4" ht="12.75">
      <c r="A33" s="717"/>
      <c r="B33" s="718"/>
      <c r="C33" s="719">
        <v>0</v>
      </c>
      <c r="D33" s="849">
        <v>0</v>
      </c>
    </row>
    <row r="34" spans="1:4" ht="12.75">
      <c r="A34" s="717"/>
      <c r="B34" s="718"/>
      <c r="C34" s="719">
        <v>0</v>
      </c>
      <c r="D34" s="849">
        <v>0</v>
      </c>
    </row>
    <row r="35" spans="1:4" ht="12.75">
      <c r="A35" s="717"/>
      <c r="B35" s="718"/>
      <c r="C35" s="719">
        <v>0</v>
      </c>
      <c r="D35" s="849">
        <v>0</v>
      </c>
    </row>
    <row r="36" spans="1:4" ht="12.75">
      <c r="A36" s="717"/>
      <c r="B36" s="718"/>
      <c r="C36" s="719">
        <v>0</v>
      </c>
      <c r="D36" s="849">
        <v>0</v>
      </c>
    </row>
    <row r="37" spans="1:4" ht="12.75">
      <c r="A37" s="717"/>
      <c r="B37" s="718"/>
      <c r="C37" s="719">
        <v>0</v>
      </c>
      <c r="D37" s="849">
        <v>0</v>
      </c>
    </row>
    <row r="38" spans="1:4" ht="12.75">
      <c r="A38" s="717"/>
      <c r="B38" s="718"/>
      <c r="C38" s="719">
        <v>0</v>
      </c>
      <c r="D38" s="849">
        <v>0</v>
      </c>
    </row>
    <row r="39" spans="1:4" ht="12.75">
      <c r="A39" s="717"/>
      <c r="B39" s="718"/>
      <c r="C39" s="719">
        <v>0</v>
      </c>
      <c r="D39" s="849">
        <v>0</v>
      </c>
    </row>
    <row r="40" spans="1:4" ht="12.75">
      <c r="A40" s="717"/>
      <c r="B40" s="718"/>
      <c r="C40" s="719">
        <v>0</v>
      </c>
      <c r="D40" s="849">
        <v>0</v>
      </c>
    </row>
    <row r="41" spans="1:4" ht="12.75">
      <c r="A41" s="717"/>
      <c r="B41" s="718"/>
      <c r="C41" s="719">
        <v>0</v>
      </c>
      <c r="D41" s="849">
        <v>0</v>
      </c>
    </row>
    <row r="42" spans="1:4" ht="12.75">
      <c r="A42" s="717"/>
      <c r="B42" s="718"/>
      <c r="C42" s="719">
        <v>0</v>
      </c>
      <c r="D42" s="849">
        <v>0</v>
      </c>
    </row>
    <row r="43" spans="1:4" ht="12.75">
      <c r="A43" s="717"/>
      <c r="B43" s="718"/>
      <c r="C43" s="719">
        <v>0</v>
      </c>
      <c r="D43" s="849">
        <v>0</v>
      </c>
    </row>
    <row r="44" spans="1:4" ht="12.75">
      <c r="A44" s="717"/>
      <c r="B44" s="718"/>
      <c r="C44" s="719">
        <v>0</v>
      </c>
      <c r="D44" s="849">
        <v>0</v>
      </c>
    </row>
    <row r="45" spans="1:4" ht="12.75">
      <c r="A45" s="717"/>
      <c r="B45" s="718"/>
      <c r="C45" s="719">
        <v>0</v>
      </c>
      <c r="D45" s="849">
        <v>0</v>
      </c>
    </row>
    <row r="46" spans="1:4" ht="12.75">
      <c r="A46" s="717"/>
      <c r="B46" s="718"/>
      <c r="C46" s="719">
        <v>0</v>
      </c>
      <c r="D46" s="849">
        <v>0</v>
      </c>
    </row>
    <row r="47" spans="1:4" ht="12.75">
      <c r="A47" s="717"/>
      <c r="B47" s="718"/>
      <c r="C47" s="719">
        <v>0</v>
      </c>
      <c r="D47" s="849">
        <v>0</v>
      </c>
    </row>
    <row r="48" spans="1:4" ht="12.75">
      <c r="A48" s="721"/>
      <c r="B48" s="718"/>
      <c r="C48" s="719">
        <v>0</v>
      </c>
      <c r="D48" s="849">
        <v>0</v>
      </c>
    </row>
    <row r="49" spans="1:4" ht="12.75">
      <c r="A49" s="717"/>
      <c r="B49" s="718"/>
      <c r="C49" s="719">
        <v>0</v>
      </c>
      <c r="D49" s="849">
        <v>0</v>
      </c>
    </row>
    <row r="50" spans="1:4" ht="12.75">
      <c r="A50" s="717"/>
      <c r="B50" s="718"/>
      <c r="C50" s="719"/>
      <c r="D50" s="719"/>
    </row>
    <row r="51" spans="1:4" ht="13.5" thickBot="1">
      <c r="A51" s="722" t="s">
        <v>278</v>
      </c>
      <c r="B51" s="723"/>
      <c r="C51" s="724">
        <f>SUM(C10:C50)</f>
        <v>0</v>
      </c>
      <c r="D51" s="848">
        <f>SUM(D10:D50)</f>
        <v>0</v>
      </c>
    </row>
    <row r="52" spans="1:4" ht="12.75">
      <c r="A52" s="314"/>
      <c r="B52" s="314"/>
      <c r="C52" s="725"/>
      <c r="D52" s="726"/>
    </row>
    <row r="53" spans="1:4" ht="12.75">
      <c r="A53" s="727"/>
      <c r="B53" s="727"/>
      <c r="C53" s="725"/>
      <c r="D53" s="726"/>
    </row>
    <row r="54" spans="1:4" ht="12.75">
      <c r="A54" s="728"/>
      <c r="B54" s="728"/>
      <c r="C54" s="725"/>
      <c r="D54" s="726"/>
    </row>
    <row r="55" spans="1:4" ht="12.75">
      <c r="A55" s="729"/>
      <c r="B55" s="729"/>
      <c r="C55" s="725"/>
      <c r="D55" s="726"/>
    </row>
    <row r="56" spans="1:4" ht="12.75">
      <c r="A56" s="729"/>
      <c r="B56" s="729"/>
      <c r="C56" s="725"/>
      <c r="D56" s="726"/>
    </row>
    <row r="57" spans="1:4" ht="12.75">
      <c r="A57" s="729"/>
      <c r="B57" s="729"/>
      <c r="C57" s="725"/>
      <c r="D57" s="726"/>
    </row>
    <row r="58" spans="1:4" ht="12.75">
      <c r="A58" s="729"/>
      <c r="B58" s="729"/>
      <c r="C58" s="725"/>
      <c r="D58" s="726"/>
    </row>
    <row r="59" spans="1:4" ht="12.75">
      <c r="A59" s="729"/>
      <c r="B59" s="729"/>
      <c r="C59" s="725"/>
      <c r="D59" s="726"/>
    </row>
    <row r="60" spans="1:4" ht="12.75">
      <c r="A60" s="729"/>
      <c r="B60" s="729"/>
      <c r="C60" s="725"/>
      <c r="D60" s="726"/>
    </row>
    <row r="61" spans="1:4" ht="12.75">
      <c r="A61" s="729"/>
      <c r="B61" s="729"/>
      <c r="C61" s="725"/>
      <c r="D61" s="726"/>
    </row>
    <row r="62" spans="1:4" ht="12.75">
      <c r="A62" s="729"/>
      <c r="B62" s="729"/>
      <c r="C62" s="725"/>
      <c r="D62" s="726"/>
    </row>
    <row r="63" spans="1:4" ht="12.75">
      <c r="A63" s="729"/>
      <c r="B63" s="729"/>
      <c r="C63" s="725"/>
      <c r="D63" s="726"/>
    </row>
    <row r="64" spans="1:4" ht="12.75">
      <c r="A64" s="729"/>
      <c r="B64" s="729"/>
      <c r="C64" s="725"/>
      <c r="D64" s="726"/>
    </row>
    <row r="65" spans="1:4" ht="12.75">
      <c r="A65" s="729"/>
      <c r="B65" s="729"/>
      <c r="C65" s="725"/>
      <c r="D65" s="726"/>
    </row>
    <row r="66" spans="1:4" ht="12.75">
      <c r="A66" s="729"/>
      <c r="B66" s="729"/>
      <c r="C66" s="725"/>
      <c r="D66" s="726"/>
    </row>
    <row r="67" spans="1:4" ht="12.75">
      <c r="A67" s="729"/>
      <c r="B67" s="729"/>
      <c r="C67" s="725"/>
      <c r="D67" s="726"/>
    </row>
    <row r="68" spans="1:4" ht="12.75">
      <c r="A68" s="729"/>
      <c r="B68" s="729"/>
      <c r="C68" s="725"/>
      <c r="D68" s="726"/>
    </row>
    <row r="69" spans="1:4" ht="12.75">
      <c r="A69" s="730"/>
      <c r="B69" s="730"/>
      <c r="C69" s="726"/>
      <c r="D69" s="726"/>
    </row>
    <row r="70" spans="1:4" ht="12.75">
      <c r="A70" s="729"/>
      <c r="B70" s="729"/>
      <c r="C70" s="725"/>
      <c r="D70" s="726"/>
    </row>
    <row r="71" spans="1:4" ht="15">
      <c r="A71" s="731"/>
      <c r="B71" s="731"/>
      <c r="C71" s="726"/>
      <c r="D71" s="726"/>
    </row>
  </sheetData>
  <sheetProtection/>
  <mergeCells count="3">
    <mergeCell ref="B3:D3"/>
    <mergeCell ref="B4:D4"/>
    <mergeCell ref="A7:B7"/>
  </mergeCells>
  <printOptions horizontalCentered="1"/>
  <pageMargins left="0" right="0" top="1" bottom="1" header="0.5" footer="0.5"/>
  <pageSetup fitToHeight="1" fitToWidth="1" horizontalDpi="1200" verticalDpi="1200" orientation="portrait" r:id="rId3"/>
  <headerFooter alignWithMargins="0">
    <oddFooter>&amp;LRev. 11/17/04</oddFooter>
  </headerFooter>
  <legacyDrawing r:id="rId2"/>
</worksheet>
</file>

<file path=xl/worksheets/sheet13.xml><?xml version="1.0" encoding="utf-8"?>
<worksheet xmlns="http://schemas.openxmlformats.org/spreadsheetml/2006/main" xmlns:r="http://schemas.openxmlformats.org/officeDocument/2006/relationships">
  <dimension ref="A1:Q94"/>
  <sheetViews>
    <sheetView view="pageBreakPreview" zoomScale="75" zoomScaleSheetLayoutView="75" zoomScalePageLayoutView="0" workbookViewId="0" topLeftCell="A1">
      <selection activeCell="D5" sqref="D5"/>
    </sheetView>
  </sheetViews>
  <sheetFormatPr defaultColWidth="9.140625" defaultRowHeight="12.75"/>
  <cols>
    <col min="1" max="1" width="31.57421875" style="0" customWidth="1"/>
    <col min="2" max="2" width="46.140625" style="0" customWidth="1"/>
    <col min="3" max="3" width="2.140625" style="0" customWidth="1"/>
    <col min="4" max="4" width="15.7109375" style="678" customWidth="1"/>
    <col min="5" max="5" width="1.7109375" style="0" customWidth="1"/>
    <col min="6" max="6" width="15.7109375" style="678" customWidth="1"/>
    <col min="7" max="7" width="1.7109375" style="0" customWidth="1"/>
    <col min="8" max="8" width="15.7109375" style="678" customWidth="1"/>
    <col min="9" max="9" width="1.7109375" style="0" customWidth="1"/>
    <col min="10" max="10" width="15.7109375" style="678" customWidth="1"/>
    <col min="11" max="11" width="11.57421875" style="0" customWidth="1"/>
    <col min="12" max="12" width="0.85546875" style="0" hidden="1" customWidth="1"/>
  </cols>
  <sheetData>
    <row r="1" spans="1:10" ht="21" customHeight="1">
      <c r="A1" s="982" t="s">
        <v>257</v>
      </c>
      <c r="B1" s="983"/>
      <c r="C1" s="983"/>
      <c r="D1" s="983"/>
      <c r="E1" s="983"/>
      <c r="F1" s="983"/>
      <c r="G1" s="983"/>
      <c r="H1" s="983"/>
      <c r="I1" s="983"/>
      <c r="J1" s="983"/>
    </row>
    <row r="2" spans="1:10" ht="15">
      <c r="A2" s="611" t="s">
        <v>179</v>
      </c>
      <c r="B2" s="989">
        <f>T('[6]Cost Verification Form'!$B$2)</f>
      </c>
      <c r="C2" s="990"/>
      <c r="D2" s="990"/>
      <c r="E2" s="990"/>
      <c r="F2" s="990"/>
      <c r="G2" s="990"/>
      <c r="H2" s="990"/>
      <c r="I2" s="990"/>
      <c r="J2" s="990"/>
    </row>
    <row r="3" spans="2:10" ht="15">
      <c r="B3" s="984" t="s">
        <v>180</v>
      </c>
      <c r="C3" s="983"/>
      <c r="D3" s="983"/>
      <c r="E3" s="983"/>
      <c r="F3" s="983"/>
      <c r="G3" s="983"/>
      <c r="H3" s="983"/>
      <c r="I3" s="983"/>
      <c r="J3" s="983"/>
    </row>
    <row r="4" spans="1:10" ht="15">
      <c r="A4" s="612"/>
      <c r="B4" s="680"/>
      <c r="C4" s="680"/>
      <c r="D4" s="991" t="s">
        <v>337</v>
      </c>
      <c r="E4" s="989"/>
      <c r="F4" s="989"/>
      <c r="G4" s="989"/>
      <c r="H4" s="989"/>
      <c r="I4" s="989"/>
      <c r="J4" s="989"/>
    </row>
    <row r="5" spans="1:10" ht="12.75">
      <c r="A5" s="612"/>
      <c r="B5" s="612"/>
      <c r="C5" s="616"/>
      <c r="D5" s="618"/>
      <c r="E5" s="616"/>
      <c r="F5" s="617"/>
      <c r="G5" s="616"/>
      <c r="H5" s="617"/>
      <c r="I5" s="612"/>
      <c r="J5" s="618"/>
    </row>
    <row r="6" spans="1:10" ht="12.75" customHeight="1">
      <c r="A6" s="620"/>
      <c r="B6" s="620"/>
      <c r="C6" s="616"/>
      <c r="D6" s="987" t="s">
        <v>258</v>
      </c>
      <c r="E6" s="616"/>
      <c r="F6" s="987" t="s">
        <v>259</v>
      </c>
      <c r="G6" s="616"/>
      <c r="H6" s="987" t="s">
        <v>260</v>
      </c>
      <c r="I6" s="621"/>
      <c r="J6" s="987" t="s">
        <v>261</v>
      </c>
    </row>
    <row r="7" spans="1:10" ht="13.5" customHeight="1">
      <c r="A7" s="681"/>
      <c r="B7" s="681"/>
      <c r="C7" s="682"/>
      <c r="D7" s="988"/>
      <c r="E7" s="682"/>
      <c r="F7" s="988"/>
      <c r="G7" s="682"/>
      <c r="H7" s="988"/>
      <c r="I7" s="549"/>
      <c r="J7" s="988"/>
    </row>
    <row r="8" spans="1:10" ht="13.5" customHeight="1">
      <c r="A8" s="985" t="s">
        <v>262</v>
      </c>
      <c r="B8" s="986"/>
      <c r="C8" s="627"/>
      <c r="D8" s="628"/>
      <c r="E8" s="627"/>
      <c r="F8" s="628"/>
      <c r="G8" s="629"/>
      <c r="H8" s="628"/>
      <c r="I8" s="630"/>
      <c r="J8" s="628"/>
    </row>
    <row r="9" spans="1:10" ht="18.75" customHeight="1">
      <c r="A9" s="683" t="s">
        <v>263</v>
      </c>
      <c r="B9" s="683"/>
      <c r="C9" s="632"/>
      <c r="D9" s="633"/>
      <c r="E9" s="632"/>
      <c r="F9" s="633"/>
      <c r="G9" s="632"/>
      <c r="H9" s="633"/>
      <c r="I9" s="632"/>
      <c r="J9" s="633"/>
    </row>
    <row r="10" spans="1:10" ht="12.75">
      <c r="A10" s="631" t="s">
        <v>264</v>
      </c>
      <c r="B10" s="631" t="s">
        <v>265</v>
      </c>
      <c r="C10" s="636"/>
      <c r="D10" s="636"/>
      <c r="E10" s="636"/>
      <c r="F10" s="636"/>
      <c r="G10" s="636"/>
      <c r="H10" s="684"/>
      <c r="I10" s="684"/>
      <c r="J10" s="684"/>
    </row>
    <row r="11" spans="1:12" ht="12.75">
      <c r="A11" s="712" t="s">
        <v>313</v>
      </c>
      <c r="B11" s="685" t="s">
        <v>313</v>
      </c>
      <c r="C11" s="648"/>
      <c r="D11" s="650">
        <v>0</v>
      </c>
      <c r="E11" s="687"/>
      <c r="F11" s="688">
        <v>0</v>
      </c>
      <c r="G11" s="687"/>
      <c r="H11" s="689">
        <v>0</v>
      </c>
      <c r="I11" s="690"/>
      <c r="J11" s="691">
        <f aca="true" t="shared" si="0" ref="J11:J23">(D11*F11)*H11</f>
        <v>0</v>
      </c>
      <c r="L11" s="111">
        <v>92000</v>
      </c>
    </row>
    <row r="12" spans="1:12" ht="12.75">
      <c r="A12" s="712" t="s">
        <v>313</v>
      </c>
      <c r="B12" s="685" t="s">
        <v>313</v>
      </c>
      <c r="C12" s="649"/>
      <c r="D12" s="650">
        <v>0</v>
      </c>
      <c r="E12" s="687"/>
      <c r="F12" s="688">
        <v>0</v>
      </c>
      <c r="G12" s="692"/>
      <c r="H12" s="693">
        <v>0</v>
      </c>
      <c r="I12" s="694"/>
      <c r="J12" s="691">
        <f t="shared" si="0"/>
        <v>0</v>
      </c>
      <c r="L12" s="2">
        <v>70000</v>
      </c>
    </row>
    <row r="13" spans="1:12" ht="12.75">
      <c r="A13" s="712" t="s">
        <v>313</v>
      </c>
      <c r="B13" s="685" t="s">
        <v>313</v>
      </c>
      <c r="C13" s="648"/>
      <c r="D13" s="650">
        <v>0</v>
      </c>
      <c r="E13" s="687"/>
      <c r="F13" s="688">
        <v>0</v>
      </c>
      <c r="G13" s="687"/>
      <c r="H13" s="693">
        <v>0</v>
      </c>
      <c r="I13" s="690"/>
      <c r="J13" s="691">
        <f t="shared" si="0"/>
        <v>0</v>
      </c>
      <c r="L13" s="2">
        <v>22000</v>
      </c>
    </row>
    <row r="14" spans="1:12" ht="12.75">
      <c r="A14" s="712" t="s">
        <v>313</v>
      </c>
      <c r="B14" s="685" t="s">
        <v>313</v>
      </c>
      <c r="C14" s="648"/>
      <c r="D14" s="650">
        <v>0</v>
      </c>
      <c r="E14" s="687"/>
      <c r="F14" s="688">
        <v>0</v>
      </c>
      <c r="G14" s="687"/>
      <c r="H14" s="693">
        <v>0</v>
      </c>
      <c r="I14" s="690"/>
      <c r="J14" s="691">
        <f t="shared" si="0"/>
        <v>0</v>
      </c>
      <c r="L14" s="2">
        <v>28000</v>
      </c>
    </row>
    <row r="15" spans="1:12" ht="12.75">
      <c r="A15" s="712" t="s">
        <v>313</v>
      </c>
      <c r="B15" s="685" t="s">
        <v>313</v>
      </c>
      <c r="C15" s="648"/>
      <c r="D15" s="650">
        <v>0</v>
      </c>
      <c r="E15" s="687"/>
      <c r="F15" s="688">
        <v>0</v>
      </c>
      <c r="G15" s="687"/>
      <c r="H15" s="693">
        <v>0</v>
      </c>
      <c r="I15" s="690"/>
      <c r="J15" s="691">
        <f t="shared" si="0"/>
        <v>0</v>
      </c>
      <c r="L15" s="708">
        <f>'[5]G&amp;A'!$D$39</f>
        <v>25000</v>
      </c>
    </row>
    <row r="16" spans="1:10" ht="12.75">
      <c r="A16" s="712" t="s">
        <v>313</v>
      </c>
      <c r="B16" s="685" t="s">
        <v>313</v>
      </c>
      <c r="C16" s="648"/>
      <c r="D16" s="650">
        <v>0</v>
      </c>
      <c r="E16" s="687"/>
      <c r="F16" s="688">
        <v>0</v>
      </c>
      <c r="G16" s="687"/>
      <c r="H16" s="693">
        <v>0</v>
      </c>
      <c r="I16" s="690"/>
      <c r="J16" s="691">
        <f t="shared" si="0"/>
        <v>0</v>
      </c>
    </row>
    <row r="17" spans="1:10" ht="12.75">
      <c r="A17" s="712" t="s">
        <v>313</v>
      </c>
      <c r="B17" s="685" t="s">
        <v>313</v>
      </c>
      <c r="C17" s="648"/>
      <c r="D17" s="650">
        <v>0</v>
      </c>
      <c r="E17" s="687"/>
      <c r="F17" s="688">
        <v>0</v>
      </c>
      <c r="G17" s="687"/>
      <c r="H17" s="693">
        <v>0</v>
      </c>
      <c r="I17" s="690"/>
      <c r="J17" s="691">
        <f t="shared" si="0"/>
        <v>0</v>
      </c>
    </row>
    <row r="18" spans="1:10" ht="12.75">
      <c r="A18" s="712" t="s">
        <v>313</v>
      </c>
      <c r="B18" s="685" t="s">
        <v>313</v>
      </c>
      <c r="C18" s="648"/>
      <c r="D18" s="650">
        <v>0</v>
      </c>
      <c r="E18" s="687"/>
      <c r="F18" s="688">
        <v>0</v>
      </c>
      <c r="G18" s="687"/>
      <c r="H18" s="693">
        <v>0</v>
      </c>
      <c r="I18" s="690"/>
      <c r="J18" s="691">
        <f t="shared" si="0"/>
        <v>0</v>
      </c>
    </row>
    <row r="19" spans="1:10" ht="12.75">
      <c r="A19" s="712" t="s">
        <v>313</v>
      </c>
      <c r="B19" s="685" t="s">
        <v>313</v>
      </c>
      <c r="C19" s="648"/>
      <c r="D19" s="650">
        <v>0</v>
      </c>
      <c r="E19" s="687"/>
      <c r="F19" s="688">
        <v>0</v>
      </c>
      <c r="G19" s="687"/>
      <c r="H19" s="693">
        <v>0</v>
      </c>
      <c r="I19" s="690"/>
      <c r="J19" s="691">
        <f t="shared" si="0"/>
        <v>0</v>
      </c>
    </row>
    <row r="20" spans="1:10" ht="12.75">
      <c r="A20" s="712" t="s">
        <v>313</v>
      </c>
      <c r="B20" s="685" t="s">
        <v>313</v>
      </c>
      <c r="C20" s="648"/>
      <c r="D20" s="650">
        <v>0</v>
      </c>
      <c r="E20" s="687"/>
      <c r="F20" s="688">
        <v>0</v>
      </c>
      <c r="G20" s="687"/>
      <c r="H20" s="693">
        <v>0</v>
      </c>
      <c r="I20" s="690"/>
      <c r="J20" s="691">
        <f t="shared" si="0"/>
        <v>0</v>
      </c>
    </row>
    <row r="21" spans="1:10" ht="12.75">
      <c r="A21" s="712"/>
      <c r="B21" s="685"/>
      <c r="C21" s="648"/>
      <c r="D21" s="650">
        <v>0</v>
      </c>
      <c r="E21" s="687"/>
      <c r="F21" s="688">
        <v>0</v>
      </c>
      <c r="G21" s="687"/>
      <c r="H21" s="693">
        <v>0</v>
      </c>
      <c r="I21" s="690"/>
      <c r="J21" s="691">
        <f t="shared" si="0"/>
        <v>0</v>
      </c>
    </row>
    <row r="22" spans="1:17" s="608" customFormat="1" ht="12.75">
      <c r="A22" s="712"/>
      <c r="B22" s="685"/>
      <c r="C22" s="648"/>
      <c r="D22" s="650">
        <v>0</v>
      </c>
      <c r="E22" s="687"/>
      <c r="F22" s="688">
        <v>0</v>
      </c>
      <c r="G22" s="687"/>
      <c r="H22" s="693">
        <v>0</v>
      </c>
      <c r="I22" s="690"/>
      <c r="J22" s="691">
        <f t="shared" si="0"/>
        <v>0</v>
      </c>
      <c r="K22"/>
      <c r="M22"/>
      <c r="N22"/>
      <c r="O22"/>
      <c r="P22"/>
      <c r="Q22"/>
    </row>
    <row r="23" spans="1:17" s="608" customFormat="1" ht="12.75">
      <c r="A23" s="712"/>
      <c r="B23" s="685"/>
      <c r="C23" s="648"/>
      <c r="D23" s="650">
        <v>0</v>
      </c>
      <c r="E23" s="687"/>
      <c r="F23" s="688">
        <v>0</v>
      </c>
      <c r="G23" s="687"/>
      <c r="H23" s="693">
        <v>0</v>
      </c>
      <c r="I23" s="690"/>
      <c r="J23" s="691">
        <f t="shared" si="0"/>
        <v>0</v>
      </c>
      <c r="K23"/>
      <c r="M23"/>
      <c r="N23"/>
      <c r="O23"/>
      <c r="P23"/>
      <c r="Q23"/>
    </row>
    <row r="24" spans="1:17" s="608" customFormat="1" ht="12.75">
      <c r="A24" s="685"/>
      <c r="B24" s="685"/>
      <c r="C24" s="648"/>
      <c r="D24" s="686"/>
      <c r="E24" s="687"/>
      <c r="F24" s="688"/>
      <c r="G24" s="687"/>
      <c r="H24" s="693"/>
      <c r="I24" s="690"/>
      <c r="J24" s="695"/>
      <c r="K24"/>
      <c r="M24"/>
      <c r="N24"/>
      <c r="O24"/>
      <c r="P24"/>
      <c r="Q24"/>
    </row>
    <row r="25" spans="1:17" s="608" customFormat="1" ht="12.75">
      <c r="A25" s="698" t="s">
        <v>266</v>
      </c>
      <c r="B25" s="698"/>
      <c r="C25" s="699"/>
      <c r="D25" s="700">
        <f>SUM(D11:D24)</f>
        <v>0</v>
      </c>
      <c r="E25" s="699"/>
      <c r="F25" s="699"/>
      <c r="G25" s="699"/>
      <c r="H25" s="701"/>
      <c r="I25" s="701"/>
      <c r="J25" s="641">
        <f>SUM(J11:J24)</f>
        <v>0</v>
      </c>
      <c r="K25"/>
      <c r="M25"/>
      <c r="N25"/>
      <c r="O25"/>
      <c r="P25"/>
      <c r="Q25"/>
    </row>
    <row r="26" spans="1:10" ht="12.75" customHeight="1">
      <c r="A26" s="635"/>
      <c r="B26" s="635"/>
      <c r="C26" s="632"/>
      <c r="D26" s="634"/>
      <c r="E26" s="644"/>
      <c r="F26" s="634"/>
      <c r="G26" s="644"/>
      <c r="H26" s="702"/>
      <c r="I26" s="702"/>
      <c r="J26" s="702"/>
    </row>
    <row r="27" spans="1:10" ht="18.75" customHeight="1">
      <c r="A27" s="683" t="s">
        <v>267</v>
      </c>
      <c r="B27" s="683"/>
      <c r="C27" s="632"/>
      <c r="D27" s="634"/>
      <c r="E27" s="644"/>
      <c r="F27" s="634"/>
      <c r="G27" s="644"/>
      <c r="H27" s="702"/>
      <c r="I27" s="702"/>
      <c r="J27" s="702"/>
    </row>
    <row r="28" spans="1:10" ht="12.75">
      <c r="A28" s="631" t="s">
        <v>264</v>
      </c>
      <c r="B28" s="631" t="s">
        <v>265</v>
      </c>
      <c r="C28" s="632"/>
      <c r="D28" s="634"/>
      <c r="E28" s="644"/>
      <c r="F28" s="634"/>
      <c r="G28" s="644"/>
      <c r="H28" s="702"/>
      <c r="I28" s="702"/>
      <c r="J28" s="702"/>
    </row>
    <row r="29" spans="1:10" ht="12.75">
      <c r="A29" s="685"/>
      <c r="B29" s="685"/>
      <c r="C29" s="649"/>
      <c r="D29" s="686"/>
      <c r="E29" s="692"/>
      <c r="F29" s="688"/>
      <c r="G29" s="692"/>
      <c r="H29" s="689"/>
      <c r="I29" s="694"/>
      <c r="J29" s="691"/>
    </row>
    <row r="30" spans="1:12" ht="12.75">
      <c r="A30" s="712"/>
      <c r="B30" s="685"/>
      <c r="C30" s="649"/>
      <c r="D30" s="650">
        <v>0</v>
      </c>
      <c r="E30" s="687"/>
      <c r="F30" s="688">
        <v>0</v>
      </c>
      <c r="G30" s="692"/>
      <c r="H30" s="693">
        <v>0</v>
      </c>
      <c r="I30" s="694"/>
      <c r="J30" s="691">
        <f aca="true" t="shared" si="1" ref="J30:J61">(D30*F30)*H30</f>
        <v>0</v>
      </c>
      <c r="L30" s="2">
        <v>60000</v>
      </c>
    </row>
    <row r="31" spans="1:12" ht="12.75">
      <c r="A31" s="712"/>
      <c r="B31" s="685"/>
      <c r="C31" s="649"/>
      <c r="D31" s="650">
        <v>0</v>
      </c>
      <c r="E31" s="687"/>
      <c r="F31" s="688">
        <v>0</v>
      </c>
      <c r="G31" s="692"/>
      <c r="H31" s="693">
        <v>0</v>
      </c>
      <c r="I31" s="694"/>
      <c r="J31" s="691">
        <f t="shared" si="1"/>
        <v>0</v>
      </c>
      <c r="L31" s="2">
        <v>45000</v>
      </c>
    </row>
    <row r="32" spans="1:12" ht="12.75">
      <c r="A32" s="712"/>
      <c r="B32" s="685"/>
      <c r="C32" s="649"/>
      <c r="D32" s="650">
        <v>0</v>
      </c>
      <c r="E32" s="687"/>
      <c r="F32" s="688">
        <v>0</v>
      </c>
      <c r="G32" s="692"/>
      <c r="H32" s="693">
        <v>0</v>
      </c>
      <c r="I32" s="694"/>
      <c r="J32" s="691">
        <f t="shared" si="1"/>
        <v>0</v>
      </c>
      <c r="L32" s="2">
        <v>30000</v>
      </c>
    </row>
    <row r="33" spans="1:12" ht="12.75">
      <c r="A33" s="712"/>
      <c r="B33" s="685"/>
      <c r="C33" s="649"/>
      <c r="D33" s="650">
        <v>0</v>
      </c>
      <c r="E33" s="687"/>
      <c r="F33" s="688">
        <v>0</v>
      </c>
      <c r="G33" s="692"/>
      <c r="H33" s="693">
        <v>0</v>
      </c>
      <c r="I33" s="694"/>
      <c r="J33" s="691">
        <f t="shared" si="1"/>
        <v>0</v>
      </c>
      <c r="L33" s="2">
        <v>22000</v>
      </c>
    </row>
    <row r="34" spans="1:12" ht="12.75">
      <c r="A34" s="712"/>
      <c r="B34" s="685"/>
      <c r="C34" s="649"/>
      <c r="D34" s="650">
        <v>0</v>
      </c>
      <c r="E34" s="687"/>
      <c r="F34" s="688">
        <v>0</v>
      </c>
      <c r="G34" s="692"/>
      <c r="H34" s="693">
        <v>0</v>
      </c>
      <c r="I34" s="694"/>
      <c r="J34" s="691">
        <f t="shared" si="1"/>
        <v>0</v>
      </c>
      <c r="L34" s="2">
        <v>45000</v>
      </c>
    </row>
    <row r="35" spans="1:12" ht="12.75">
      <c r="A35" s="712"/>
      <c r="B35" s="685"/>
      <c r="C35" s="649"/>
      <c r="D35" s="650">
        <v>0</v>
      </c>
      <c r="E35" s="687"/>
      <c r="F35" s="688">
        <v>0</v>
      </c>
      <c r="G35" s="692"/>
      <c r="H35" s="693">
        <v>0</v>
      </c>
      <c r="I35" s="694"/>
      <c r="J35" s="691">
        <f t="shared" si="1"/>
        <v>0</v>
      </c>
      <c r="L35" s="2">
        <v>25000</v>
      </c>
    </row>
    <row r="36" spans="1:12" ht="12.75">
      <c r="A36" s="712"/>
      <c r="B36" s="685"/>
      <c r="C36" s="649"/>
      <c r="D36" s="650">
        <v>0</v>
      </c>
      <c r="E36" s="687"/>
      <c r="F36" s="688">
        <v>0</v>
      </c>
      <c r="G36" s="692"/>
      <c r="H36" s="693">
        <v>0</v>
      </c>
      <c r="I36" s="694"/>
      <c r="J36" s="691">
        <f t="shared" si="1"/>
        <v>0</v>
      </c>
      <c r="L36" s="2">
        <v>25000</v>
      </c>
    </row>
    <row r="37" spans="1:12" ht="12.75">
      <c r="A37" s="712"/>
      <c r="B37" s="685"/>
      <c r="C37" s="649"/>
      <c r="D37" s="650">
        <v>0</v>
      </c>
      <c r="E37" s="687"/>
      <c r="F37" s="688">
        <v>0</v>
      </c>
      <c r="G37" s="692"/>
      <c r="H37" s="693">
        <v>0</v>
      </c>
      <c r="I37" s="694"/>
      <c r="J37" s="691">
        <f t="shared" si="1"/>
        <v>0</v>
      </c>
      <c r="L37" s="2">
        <v>25000</v>
      </c>
    </row>
    <row r="38" spans="1:12" ht="12.75">
      <c r="A38" s="712"/>
      <c r="B38" s="685"/>
      <c r="C38" s="649"/>
      <c r="D38" s="650">
        <v>0</v>
      </c>
      <c r="E38" s="687"/>
      <c r="F38" s="688">
        <v>0</v>
      </c>
      <c r="G38" s="692"/>
      <c r="H38" s="693">
        <v>0</v>
      </c>
      <c r="I38" s="694"/>
      <c r="J38" s="691">
        <f t="shared" si="1"/>
        <v>0</v>
      </c>
      <c r="L38" s="2"/>
    </row>
    <row r="39" spans="1:12" ht="12.75">
      <c r="A39" s="712"/>
      <c r="B39" s="685"/>
      <c r="C39" s="649"/>
      <c r="D39" s="650">
        <v>0</v>
      </c>
      <c r="E39" s="687"/>
      <c r="F39" s="688">
        <v>0</v>
      </c>
      <c r="G39" s="692"/>
      <c r="H39" s="693">
        <v>0</v>
      </c>
      <c r="I39" s="694"/>
      <c r="J39" s="691">
        <f t="shared" si="1"/>
        <v>0</v>
      </c>
      <c r="L39" s="2"/>
    </row>
    <row r="40" spans="1:12" ht="12.75">
      <c r="A40" s="712"/>
      <c r="B40" s="685"/>
      <c r="C40" s="649"/>
      <c r="D40" s="650">
        <v>0</v>
      </c>
      <c r="E40" s="687"/>
      <c r="F40" s="688">
        <v>0</v>
      </c>
      <c r="G40" s="692"/>
      <c r="H40" s="693">
        <v>0</v>
      </c>
      <c r="I40" s="694"/>
      <c r="J40" s="691">
        <f t="shared" si="1"/>
        <v>0</v>
      </c>
      <c r="L40" s="2"/>
    </row>
    <row r="41" spans="1:12" ht="12.75">
      <c r="A41" s="712"/>
      <c r="B41" s="685"/>
      <c r="C41" s="649"/>
      <c r="D41" s="650">
        <v>0</v>
      </c>
      <c r="E41" s="687"/>
      <c r="F41" s="688">
        <v>0</v>
      </c>
      <c r="G41" s="692"/>
      <c r="H41" s="693">
        <v>0</v>
      </c>
      <c r="I41" s="694"/>
      <c r="J41" s="691">
        <f t="shared" si="1"/>
        <v>0</v>
      </c>
      <c r="L41" s="2"/>
    </row>
    <row r="42" spans="1:12" ht="12.75">
      <c r="A42" s="712"/>
      <c r="B42" s="685"/>
      <c r="C42" s="649"/>
      <c r="D42" s="650">
        <v>0</v>
      </c>
      <c r="E42" s="687"/>
      <c r="F42" s="688">
        <v>0</v>
      </c>
      <c r="G42" s="692"/>
      <c r="H42" s="693">
        <v>0</v>
      </c>
      <c r="I42" s="694"/>
      <c r="J42" s="691">
        <f t="shared" si="1"/>
        <v>0</v>
      </c>
      <c r="L42" s="2"/>
    </row>
    <row r="43" spans="1:12" ht="12.75">
      <c r="A43" s="712"/>
      <c r="B43" s="685"/>
      <c r="C43" s="649"/>
      <c r="D43" s="650">
        <v>0</v>
      </c>
      <c r="E43" s="687"/>
      <c r="F43" s="688">
        <v>0</v>
      </c>
      <c r="G43" s="692"/>
      <c r="H43" s="693">
        <v>0</v>
      </c>
      <c r="I43" s="694"/>
      <c r="J43" s="691">
        <f t="shared" si="1"/>
        <v>0</v>
      </c>
      <c r="L43" s="2"/>
    </row>
    <row r="44" spans="1:12" ht="12.75">
      <c r="A44" s="712"/>
      <c r="B44" s="685"/>
      <c r="C44" s="649"/>
      <c r="D44" s="650">
        <v>0</v>
      </c>
      <c r="E44" s="687"/>
      <c r="F44" s="688">
        <v>0</v>
      </c>
      <c r="G44" s="692"/>
      <c r="H44" s="693">
        <v>0</v>
      </c>
      <c r="I44" s="694"/>
      <c r="J44" s="691">
        <f t="shared" si="1"/>
        <v>0</v>
      </c>
      <c r="L44" s="2"/>
    </row>
    <row r="45" spans="1:12" ht="12.75">
      <c r="A45" s="712"/>
      <c r="B45" s="685"/>
      <c r="C45" s="649"/>
      <c r="D45" s="650">
        <v>0</v>
      </c>
      <c r="E45" s="687"/>
      <c r="F45" s="688">
        <v>0</v>
      </c>
      <c r="G45" s="692"/>
      <c r="H45" s="693">
        <v>0</v>
      </c>
      <c r="I45" s="694"/>
      <c r="J45" s="691">
        <f t="shared" si="1"/>
        <v>0</v>
      </c>
      <c r="L45" s="2"/>
    </row>
    <row r="46" spans="1:12" ht="12.75">
      <c r="A46" s="712"/>
      <c r="B46" s="685"/>
      <c r="C46" s="649"/>
      <c r="D46" s="650">
        <v>0</v>
      </c>
      <c r="E46" s="687"/>
      <c r="F46" s="688">
        <v>0</v>
      </c>
      <c r="G46" s="692"/>
      <c r="H46" s="693">
        <v>0</v>
      </c>
      <c r="I46" s="694"/>
      <c r="J46" s="691">
        <f t="shared" si="1"/>
        <v>0</v>
      </c>
      <c r="L46" s="2"/>
    </row>
    <row r="47" spans="1:12" ht="12.75">
      <c r="A47" s="712"/>
      <c r="B47" s="685"/>
      <c r="C47" s="649"/>
      <c r="D47" s="650">
        <v>0</v>
      </c>
      <c r="E47" s="687"/>
      <c r="F47" s="688">
        <v>0</v>
      </c>
      <c r="G47" s="692"/>
      <c r="H47" s="693">
        <v>0</v>
      </c>
      <c r="I47" s="694"/>
      <c r="J47" s="691">
        <f t="shared" si="1"/>
        <v>0</v>
      </c>
      <c r="L47" s="2"/>
    </row>
    <row r="48" spans="1:12" ht="12.75">
      <c r="A48" s="712"/>
      <c r="B48" s="685"/>
      <c r="C48" s="649"/>
      <c r="D48" s="650">
        <v>0</v>
      </c>
      <c r="E48" s="687"/>
      <c r="F48" s="688">
        <v>0</v>
      </c>
      <c r="G48" s="692"/>
      <c r="H48" s="693">
        <v>0</v>
      </c>
      <c r="I48" s="694"/>
      <c r="J48" s="691">
        <f t="shared" si="1"/>
        <v>0</v>
      </c>
      <c r="L48" s="2"/>
    </row>
    <row r="49" spans="1:12" ht="12.75">
      <c r="A49" s="712"/>
      <c r="B49" s="685"/>
      <c r="C49" s="649"/>
      <c r="D49" s="650">
        <v>0</v>
      </c>
      <c r="E49" s="687"/>
      <c r="F49" s="688">
        <v>0</v>
      </c>
      <c r="G49" s="692"/>
      <c r="H49" s="693">
        <v>0</v>
      </c>
      <c r="I49" s="694"/>
      <c r="J49" s="691">
        <f t="shared" si="1"/>
        <v>0</v>
      </c>
      <c r="L49" s="2"/>
    </row>
    <row r="50" spans="1:12" ht="12.75">
      <c r="A50" s="712"/>
      <c r="B50" s="685"/>
      <c r="C50" s="649"/>
      <c r="D50" s="650">
        <v>0</v>
      </c>
      <c r="E50" s="687"/>
      <c r="F50" s="688">
        <v>0</v>
      </c>
      <c r="G50" s="692"/>
      <c r="H50" s="693">
        <v>0</v>
      </c>
      <c r="I50" s="694"/>
      <c r="J50" s="691">
        <f t="shared" si="1"/>
        <v>0</v>
      </c>
      <c r="L50" s="2"/>
    </row>
    <row r="51" spans="1:12" ht="12.75">
      <c r="A51" s="712"/>
      <c r="B51" s="685"/>
      <c r="C51" s="649"/>
      <c r="D51" s="650">
        <v>0</v>
      </c>
      <c r="E51" s="687"/>
      <c r="F51" s="688">
        <v>0</v>
      </c>
      <c r="G51" s="692"/>
      <c r="H51" s="693">
        <v>0</v>
      </c>
      <c r="I51" s="694"/>
      <c r="J51" s="691">
        <f t="shared" si="1"/>
        <v>0</v>
      </c>
      <c r="L51" s="2"/>
    </row>
    <row r="52" spans="1:12" ht="12.75">
      <c r="A52" s="712"/>
      <c r="B52" s="685"/>
      <c r="C52" s="649"/>
      <c r="D52" s="650">
        <v>0</v>
      </c>
      <c r="E52" s="687"/>
      <c r="F52" s="688">
        <v>0</v>
      </c>
      <c r="G52" s="692"/>
      <c r="H52" s="693">
        <v>0</v>
      </c>
      <c r="I52" s="694"/>
      <c r="J52" s="691">
        <f t="shared" si="1"/>
        <v>0</v>
      </c>
      <c r="L52" s="2"/>
    </row>
    <row r="53" spans="1:12" ht="12.75">
      <c r="A53" s="712"/>
      <c r="B53" s="685"/>
      <c r="C53" s="649"/>
      <c r="D53" s="650">
        <v>0</v>
      </c>
      <c r="E53" s="687"/>
      <c r="F53" s="688">
        <v>0</v>
      </c>
      <c r="G53" s="692"/>
      <c r="H53" s="693">
        <v>0</v>
      </c>
      <c r="I53" s="694"/>
      <c r="J53" s="691">
        <f t="shared" si="1"/>
        <v>0</v>
      </c>
      <c r="L53" s="2"/>
    </row>
    <row r="54" spans="1:12" ht="12.75">
      <c r="A54" s="712"/>
      <c r="B54" s="685"/>
      <c r="C54" s="649"/>
      <c r="D54" s="650">
        <v>0</v>
      </c>
      <c r="E54" s="687"/>
      <c r="F54" s="688">
        <v>0</v>
      </c>
      <c r="G54" s="692"/>
      <c r="H54" s="693">
        <v>0</v>
      </c>
      <c r="I54" s="694"/>
      <c r="J54" s="691">
        <f t="shared" si="1"/>
        <v>0</v>
      </c>
      <c r="L54" s="2"/>
    </row>
    <row r="55" spans="1:12" ht="12.75">
      <c r="A55" s="712"/>
      <c r="B55" s="685"/>
      <c r="C55" s="648"/>
      <c r="D55" s="650">
        <v>0</v>
      </c>
      <c r="E55" s="687"/>
      <c r="F55" s="688">
        <v>0</v>
      </c>
      <c r="G55" s="692"/>
      <c r="H55" s="693">
        <v>0</v>
      </c>
      <c r="I55" s="694"/>
      <c r="J55" s="691">
        <f t="shared" si="1"/>
        <v>0</v>
      </c>
      <c r="L55" s="2"/>
    </row>
    <row r="56" spans="1:12" ht="12.75">
      <c r="A56" s="712"/>
      <c r="B56" s="685"/>
      <c r="C56" s="648"/>
      <c r="D56" s="650">
        <v>0</v>
      </c>
      <c r="E56" s="687"/>
      <c r="F56" s="688">
        <v>0</v>
      </c>
      <c r="G56" s="692"/>
      <c r="H56" s="693">
        <v>0</v>
      </c>
      <c r="I56" s="694"/>
      <c r="J56" s="691">
        <f t="shared" si="1"/>
        <v>0</v>
      </c>
      <c r="L56" s="2"/>
    </row>
    <row r="57" spans="1:12" ht="12.75">
      <c r="A57" s="712"/>
      <c r="B57" s="685"/>
      <c r="C57" s="648"/>
      <c r="D57" s="650">
        <v>0</v>
      </c>
      <c r="E57" s="687"/>
      <c r="F57" s="688">
        <v>0</v>
      </c>
      <c r="G57" s="692"/>
      <c r="H57" s="693">
        <v>0</v>
      </c>
      <c r="I57" s="694"/>
      <c r="J57" s="691">
        <f t="shared" si="1"/>
        <v>0</v>
      </c>
      <c r="L57" s="2"/>
    </row>
    <row r="58" spans="1:12" ht="12.75">
      <c r="A58" s="712"/>
      <c r="B58" s="685"/>
      <c r="C58" s="648"/>
      <c r="D58" s="650">
        <v>0</v>
      </c>
      <c r="E58" s="687"/>
      <c r="F58" s="688">
        <v>0</v>
      </c>
      <c r="G58" s="692"/>
      <c r="H58" s="693">
        <v>0</v>
      </c>
      <c r="I58" s="694"/>
      <c r="J58" s="691">
        <f t="shared" si="1"/>
        <v>0</v>
      </c>
      <c r="L58" s="2"/>
    </row>
    <row r="59" spans="1:12" ht="12.75">
      <c r="A59" s="712"/>
      <c r="B59" s="685"/>
      <c r="C59" s="648"/>
      <c r="D59" s="650">
        <v>0</v>
      </c>
      <c r="E59" s="687"/>
      <c r="F59" s="688">
        <v>0</v>
      </c>
      <c r="G59" s="692"/>
      <c r="H59" s="693">
        <v>0</v>
      </c>
      <c r="I59" s="694"/>
      <c r="J59" s="691">
        <f t="shared" si="1"/>
        <v>0</v>
      </c>
      <c r="L59" s="2"/>
    </row>
    <row r="60" spans="1:12" ht="12.75">
      <c r="A60" s="712"/>
      <c r="B60" s="685"/>
      <c r="C60" s="648"/>
      <c r="D60" s="650">
        <v>0</v>
      </c>
      <c r="E60" s="687"/>
      <c r="F60" s="688">
        <v>0</v>
      </c>
      <c r="G60" s="692"/>
      <c r="H60" s="693">
        <v>0</v>
      </c>
      <c r="I60" s="694"/>
      <c r="J60" s="691">
        <f t="shared" si="1"/>
        <v>0</v>
      </c>
      <c r="L60" s="2"/>
    </row>
    <row r="61" spans="1:12" ht="12.75">
      <c r="A61" s="712"/>
      <c r="B61" s="696"/>
      <c r="C61" s="697"/>
      <c r="D61" s="650">
        <v>0</v>
      </c>
      <c r="E61" s="687"/>
      <c r="F61" s="688">
        <v>0</v>
      </c>
      <c r="G61" s="692"/>
      <c r="H61" s="693">
        <v>0</v>
      </c>
      <c r="I61" s="694"/>
      <c r="J61" s="691">
        <f t="shared" si="1"/>
        <v>0</v>
      </c>
      <c r="L61" s="2"/>
    </row>
    <row r="62" spans="1:12" ht="12.75">
      <c r="A62" s="712"/>
      <c r="B62" s="685"/>
      <c r="C62" s="648"/>
      <c r="D62" s="650">
        <v>0</v>
      </c>
      <c r="E62" s="687"/>
      <c r="F62" s="688">
        <v>0</v>
      </c>
      <c r="G62" s="692"/>
      <c r="H62" s="693">
        <v>0</v>
      </c>
      <c r="I62" s="694"/>
      <c r="J62" s="691">
        <f aca="true" t="shared" si="2" ref="J62:J89">(D62*F62)*H62</f>
        <v>0</v>
      </c>
      <c r="L62" s="2"/>
    </row>
    <row r="63" spans="1:12" ht="12.75">
      <c r="A63" s="712"/>
      <c r="B63" s="685"/>
      <c r="C63" s="648"/>
      <c r="D63" s="650">
        <v>0</v>
      </c>
      <c r="E63" s="687"/>
      <c r="F63" s="688">
        <v>0</v>
      </c>
      <c r="G63" s="692"/>
      <c r="H63" s="693">
        <v>0</v>
      </c>
      <c r="I63" s="694"/>
      <c r="J63" s="691">
        <f t="shared" si="2"/>
        <v>0</v>
      </c>
      <c r="L63" s="2"/>
    </row>
    <row r="64" spans="1:12" ht="12.75">
      <c r="A64" s="712"/>
      <c r="B64" s="685"/>
      <c r="C64" s="648"/>
      <c r="D64" s="650">
        <v>0</v>
      </c>
      <c r="E64" s="687"/>
      <c r="F64" s="688">
        <v>0</v>
      </c>
      <c r="G64" s="692"/>
      <c r="H64" s="693">
        <v>0</v>
      </c>
      <c r="I64" s="694"/>
      <c r="J64" s="691">
        <f t="shared" si="2"/>
        <v>0</v>
      </c>
      <c r="L64" s="2"/>
    </row>
    <row r="65" spans="1:12" ht="12.75">
      <c r="A65" s="712"/>
      <c r="B65" s="685"/>
      <c r="C65" s="648"/>
      <c r="D65" s="650">
        <v>0</v>
      </c>
      <c r="E65" s="687"/>
      <c r="F65" s="688">
        <v>0</v>
      </c>
      <c r="G65" s="692"/>
      <c r="H65" s="693">
        <v>0</v>
      </c>
      <c r="I65" s="694"/>
      <c r="J65" s="691">
        <f t="shared" si="2"/>
        <v>0</v>
      </c>
      <c r="L65" s="2"/>
    </row>
    <row r="66" spans="1:12" ht="12.75">
      <c r="A66" s="712"/>
      <c r="B66" s="685"/>
      <c r="C66" s="649"/>
      <c r="D66" s="650">
        <v>0</v>
      </c>
      <c r="E66" s="687"/>
      <c r="F66" s="688">
        <v>0</v>
      </c>
      <c r="G66" s="692"/>
      <c r="H66" s="693">
        <v>0</v>
      </c>
      <c r="I66" s="694"/>
      <c r="J66" s="691">
        <f t="shared" si="2"/>
        <v>0</v>
      </c>
      <c r="L66" s="2"/>
    </row>
    <row r="67" spans="1:12" ht="12.75">
      <c r="A67" s="712"/>
      <c r="B67" s="685"/>
      <c r="C67" s="649"/>
      <c r="D67" s="650">
        <v>0</v>
      </c>
      <c r="E67" s="687"/>
      <c r="F67" s="688">
        <v>0</v>
      </c>
      <c r="G67" s="692"/>
      <c r="H67" s="693">
        <v>0</v>
      </c>
      <c r="I67" s="694"/>
      <c r="J67" s="691">
        <f t="shared" si="2"/>
        <v>0</v>
      </c>
      <c r="L67" s="2"/>
    </row>
    <row r="68" spans="1:12" ht="12.75">
      <c r="A68" s="712"/>
      <c r="B68" s="685"/>
      <c r="C68" s="649"/>
      <c r="D68" s="650">
        <v>0</v>
      </c>
      <c r="E68" s="687"/>
      <c r="F68" s="688">
        <v>0</v>
      </c>
      <c r="G68" s="692"/>
      <c r="H68" s="693">
        <v>0</v>
      </c>
      <c r="I68" s="694"/>
      <c r="J68" s="691">
        <f t="shared" si="2"/>
        <v>0</v>
      </c>
      <c r="L68" s="2"/>
    </row>
    <row r="69" spans="1:12" ht="12.75">
      <c r="A69" s="712"/>
      <c r="B69" s="685"/>
      <c r="C69" s="649"/>
      <c r="D69" s="650">
        <v>0</v>
      </c>
      <c r="E69" s="687"/>
      <c r="F69" s="688">
        <v>0</v>
      </c>
      <c r="G69" s="692"/>
      <c r="H69" s="693">
        <v>0</v>
      </c>
      <c r="I69" s="694"/>
      <c r="J69" s="691">
        <f t="shared" si="2"/>
        <v>0</v>
      </c>
      <c r="L69" s="2"/>
    </row>
    <row r="70" spans="1:12" ht="12.75">
      <c r="A70" s="712"/>
      <c r="B70" s="685"/>
      <c r="C70" s="649"/>
      <c r="D70" s="650">
        <v>0</v>
      </c>
      <c r="E70" s="687"/>
      <c r="F70" s="688">
        <v>0</v>
      </c>
      <c r="G70" s="692"/>
      <c r="H70" s="693">
        <v>0</v>
      </c>
      <c r="I70" s="694"/>
      <c r="J70" s="691">
        <f t="shared" si="2"/>
        <v>0</v>
      </c>
      <c r="L70" s="2"/>
    </row>
    <row r="71" spans="1:12" ht="12.75">
      <c r="A71" s="712"/>
      <c r="B71" s="685"/>
      <c r="C71" s="649"/>
      <c r="D71" s="650">
        <v>0</v>
      </c>
      <c r="E71" s="687"/>
      <c r="F71" s="688">
        <v>0</v>
      </c>
      <c r="G71" s="692"/>
      <c r="H71" s="693">
        <v>0</v>
      </c>
      <c r="I71" s="694"/>
      <c r="J71" s="691">
        <f t="shared" si="2"/>
        <v>0</v>
      </c>
      <c r="L71" s="2"/>
    </row>
    <row r="72" spans="1:12" ht="12.75">
      <c r="A72" s="712"/>
      <c r="B72" s="685"/>
      <c r="C72" s="649"/>
      <c r="D72" s="650">
        <v>0</v>
      </c>
      <c r="E72" s="687"/>
      <c r="F72" s="688">
        <v>0</v>
      </c>
      <c r="G72" s="692"/>
      <c r="H72" s="693">
        <v>0</v>
      </c>
      <c r="I72" s="694"/>
      <c r="J72" s="691">
        <f t="shared" si="2"/>
        <v>0</v>
      </c>
      <c r="L72" s="2"/>
    </row>
    <row r="73" spans="1:12" ht="12.75">
      <c r="A73" s="712"/>
      <c r="B73" s="685"/>
      <c r="C73" s="649"/>
      <c r="D73" s="650">
        <v>0</v>
      </c>
      <c r="E73" s="687"/>
      <c r="F73" s="688">
        <v>0</v>
      </c>
      <c r="G73" s="692"/>
      <c r="H73" s="693">
        <v>0</v>
      </c>
      <c r="I73" s="694"/>
      <c r="J73" s="691">
        <f t="shared" si="2"/>
        <v>0</v>
      </c>
      <c r="L73" s="2"/>
    </row>
    <row r="74" spans="1:12" ht="12.75">
      <c r="A74" s="712"/>
      <c r="B74" s="685"/>
      <c r="C74" s="649"/>
      <c r="D74" s="650">
        <v>0</v>
      </c>
      <c r="E74" s="687"/>
      <c r="F74" s="688">
        <v>0</v>
      </c>
      <c r="G74" s="692"/>
      <c r="H74" s="693">
        <v>0</v>
      </c>
      <c r="I74" s="694"/>
      <c r="J74" s="691">
        <f t="shared" si="2"/>
        <v>0</v>
      </c>
      <c r="L74" s="2"/>
    </row>
    <row r="75" spans="1:12" ht="12.75">
      <c r="A75" s="712"/>
      <c r="B75" s="685"/>
      <c r="C75" s="649"/>
      <c r="D75" s="650">
        <v>0</v>
      </c>
      <c r="E75" s="687"/>
      <c r="F75" s="688">
        <v>0</v>
      </c>
      <c r="G75" s="692"/>
      <c r="H75" s="693">
        <v>0</v>
      </c>
      <c r="I75" s="694"/>
      <c r="J75" s="691">
        <f t="shared" si="2"/>
        <v>0</v>
      </c>
      <c r="L75" s="2"/>
    </row>
    <row r="76" spans="1:12" ht="12.75">
      <c r="A76" s="712"/>
      <c r="B76" s="685"/>
      <c r="C76" s="649"/>
      <c r="D76" s="650">
        <v>0</v>
      </c>
      <c r="E76" s="687"/>
      <c r="F76" s="688">
        <v>0</v>
      </c>
      <c r="G76" s="692"/>
      <c r="H76" s="693">
        <v>0</v>
      </c>
      <c r="I76" s="694"/>
      <c r="J76" s="691">
        <f t="shared" si="2"/>
        <v>0</v>
      </c>
      <c r="L76" s="2"/>
    </row>
    <row r="77" spans="1:12" ht="12.75">
      <c r="A77" s="712"/>
      <c r="B77" s="685"/>
      <c r="C77" s="649"/>
      <c r="D77" s="650">
        <v>0</v>
      </c>
      <c r="E77" s="687"/>
      <c r="F77" s="688">
        <v>0</v>
      </c>
      <c r="G77" s="692"/>
      <c r="H77" s="693">
        <v>0</v>
      </c>
      <c r="I77" s="694"/>
      <c r="J77" s="691">
        <f t="shared" si="2"/>
        <v>0</v>
      </c>
      <c r="L77" s="2"/>
    </row>
    <row r="78" spans="1:12" ht="12.75">
      <c r="A78" s="712"/>
      <c r="B78" s="685"/>
      <c r="C78" s="649"/>
      <c r="D78" s="650">
        <v>0</v>
      </c>
      <c r="E78" s="687"/>
      <c r="F78" s="688">
        <v>0</v>
      </c>
      <c r="G78" s="692"/>
      <c r="H78" s="693">
        <v>0</v>
      </c>
      <c r="I78" s="694"/>
      <c r="J78" s="691">
        <f t="shared" si="2"/>
        <v>0</v>
      </c>
      <c r="L78" s="2"/>
    </row>
    <row r="79" spans="1:12" ht="12.75">
      <c r="A79" s="712"/>
      <c r="B79" s="685"/>
      <c r="C79" s="649"/>
      <c r="D79" s="650">
        <v>0</v>
      </c>
      <c r="E79" s="687"/>
      <c r="F79" s="688">
        <v>0</v>
      </c>
      <c r="G79" s="692"/>
      <c r="H79" s="693">
        <v>0</v>
      </c>
      <c r="I79" s="694"/>
      <c r="J79" s="691">
        <f t="shared" si="2"/>
        <v>0</v>
      </c>
      <c r="L79" s="2"/>
    </row>
    <row r="80" spans="1:12" ht="12.75">
      <c r="A80" s="712"/>
      <c r="B80" s="685"/>
      <c r="C80" s="649"/>
      <c r="D80" s="650">
        <v>0</v>
      </c>
      <c r="E80" s="687"/>
      <c r="F80" s="688">
        <v>0</v>
      </c>
      <c r="G80" s="692"/>
      <c r="H80" s="693">
        <v>0</v>
      </c>
      <c r="I80" s="694"/>
      <c r="J80" s="691">
        <f t="shared" si="2"/>
        <v>0</v>
      </c>
      <c r="L80" s="2"/>
    </row>
    <row r="81" spans="1:12" ht="12.75">
      <c r="A81" s="712"/>
      <c r="B81" s="685"/>
      <c r="C81" s="649"/>
      <c r="D81" s="650">
        <v>0</v>
      </c>
      <c r="E81" s="687"/>
      <c r="F81" s="688">
        <v>0</v>
      </c>
      <c r="G81" s="692"/>
      <c r="H81" s="693">
        <v>0</v>
      </c>
      <c r="I81" s="694"/>
      <c r="J81" s="691">
        <f t="shared" si="2"/>
        <v>0</v>
      </c>
      <c r="L81" s="2"/>
    </row>
    <row r="82" spans="1:12" ht="12.75">
      <c r="A82" s="712"/>
      <c r="B82" s="685"/>
      <c r="C82" s="649"/>
      <c r="D82" s="650">
        <v>0</v>
      </c>
      <c r="E82" s="687"/>
      <c r="F82" s="688">
        <v>0</v>
      </c>
      <c r="G82" s="692"/>
      <c r="H82" s="693">
        <v>0</v>
      </c>
      <c r="I82" s="694"/>
      <c r="J82" s="691">
        <f t="shared" si="2"/>
        <v>0</v>
      </c>
      <c r="L82" s="2"/>
    </row>
    <row r="83" spans="1:12" ht="12.75">
      <c r="A83" s="712"/>
      <c r="B83" s="685"/>
      <c r="C83" s="649"/>
      <c r="D83" s="650">
        <v>0</v>
      </c>
      <c r="E83" s="687"/>
      <c r="F83" s="688">
        <v>0</v>
      </c>
      <c r="G83" s="692"/>
      <c r="H83" s="693">
        <v>0</v>
      </c>
      <c r="I83" s="694"/>
      <c r="J83" s="691">
        <f t="shared" si="2"/>
        <v>0</v>
      </c>
      <c r="L83" s="2"/>
    </row>
    <row r="84" spans="1:12" ht="12.75">
      <c r="A84" s="712"/>
      <c r="B84" s="685"/>
      <c r="C84" s="649"/>
      <c r="D84" s="650">
        <v>0</v>
      </c>
      <c r="E84" s="687"/>
      <c r="F84" s="688">
        <v>0</v>
      </c>
      <c r="G84" s="692"/>
      <c r="H84" s="693">
        <v>0</v>
      </c>
      <c r="I84" s="694"/>
      <c r="J84" s="691">
        <f t="shared" si="2"/>
        <v>0</v>
      </c>
      <c r="L84" s="2"/>
    </row>
    <row r="85" spans="1:12" ht="12.75">
      <c r="A85" s="712"/>
      <c r="B85" s="685"/>
      <c r="C85" s="649"/>
      <c r="D85" s="650">
        <v>0</v>
      </c>
      <c r="E85" s="687"/>
      <c r="F85" s="688">
        <v>0</v>
      </c>
      <c r="G85" s="692"/>
      <c r="H85" s="693">
        <v>0</v>
      </c>
      <c r="I85" s="694"/>
      <c r="J85" s="691">
        <f t="shared" si="2"/>
        <v>0</v>
      </c>
      <c r="L85" s="2">
        <v>25000</v>
      </c>
    </row>
    <row r="86" spans="1:12" ht="12.75">
      <c r="A86" s="712"/>
      <c r="B86" s="685"/>
      <c r="C86" s="649"/>
      <c r="D86" s="650">
        <v>0</v>
      </c>
      <c r="E86" s="687"/>
      <c r="F86" s="688">
        <v>0</v>
      </c>
      <c r="G86" s="692"/>
      <c r="H86" s="693">
        <v>0</v>
      </c>
      <c r="I86" s="694"/>
      <c r="J86" s="691">
        <f t="shared" si="2"/>
        <v>0</v>
      </c>
      <c r="L86" s="2">
        <v>30000</v>
      </c>
    </row>
    <row r="87" spans="1:12" ht="12.75">
      <c r="A87" s="712"/>
      <c r="B87" s="685"/>
      <c r="C87" s="649"/>
      <c r="D87" s="650">
        <v>0</v>
      </c>
      <c r="E87" s="687"/>
      <c r="F87" s="688">
        <v>0</v>
      </c>
      <c r="G87" s="692"/>
      <c r="H87" s="693">
        <v>0</v>
      </c>
      <c r="I87" s="694"/>
      <c r="J87" s="691">
        <f t="shared" si="2"/>
        <v>0</v>
      </c>
      <c r="L87" s="2">
        <v>50000</v>
      </c>
    </row>
    <row r="88" spans="1:10" ht="12.75">
      <c r="A88" s="712"/>
      <c r="B88" s="685"/>
      <c r="C88" s="649"/>
      <c r="D88" s="650">
        <v>0</v>
      </c>
      <c r="E88" s="687"/>
      <c r="F88" s="688">
        <v>0</v>
      </c>
      <c r="G88" s="692"/>
      <c r="H88" s="693">
        <v>0</v>
      </c>
      <c r="I88" s="694"/>
      <c r="J88" s="691">
        <f t="shared" si="2"/>
        <v>0</v>
      </c>
    </row>
    <row r="89" spans="1:10" ht="12.75">
      <c r="A89" s="712"/>
      <c r="B89" s="685"/>
      <c r="C89" s="649"/>
      <c r="D89" s="650">
        <v>0</v>
      </c>
      <c r="E89" s="687"/>
      <c r="F89" s="688">
        <v>0</v>
      </c>
      <c r="G89" s="692"/>
      <c r="H89" s="693">
        <v>0</v>
      </c>
      <c r="I89" s="694"/>
      <c r="J89" s="691">
        <f t="shared" si="2"/>
        <v>0</v>
      </c>
    </row>
    <row r="90" spans="1:10" ht="12.75">
      <c r="A90" s="712"/>
      <c r="B90" s="685"/>
      <c r="C90" s="649"/>
      <c r="D90" s="650"/>
      <c r="E90" s="687"/>
      <c r="F90" s="688"/>
      <c r="G90" s="692"/>
      <c r="H90" s="693"/>
      <c r="I90" s="694"/>
      <c r="J90" s="691"/>
    </row>
    <row r="91" spans="1:11" ht="12.75">
      <c r="A91" s="685"/>
      <c r="B91" s="685"/>
      <c r="C91" s="649"/>
      <c r="D91" s="650"/>
      <c r="E91" s="687"/>
      <c r="F91" s="688"/>
      <c r="G91" s="692"/>
      <c r="H91" s="693"/>
      <c r="I91" s="694"/>
      <c r="J91" s="691"/>
      <c r="K91" s="709"/>
    </row>
    <row r="92" spans="1:17" s="608" customFormat="1" ht="12.75">
      <c r="A92" s="698" t="s">
        <v>268</v>
      </c>
      <c r="B92" s="698"/>
      <c r="C92" s="644"/>
      <c r="D92" s="703">
        <f>SUM(D30:D91)</f>
        <v>0</v>
      </c>
      <c r="E92" s="644"/>
      <c r="F92" s="634"/>
      <c r="G92" s="644"/>
      <c r="H92" s="702"/>
      <c r="I92" s="702"/>
      <c r="J92" s="704">
        <f>SUM(J30:J91)</f>
        <v>0</v>
      </c>
      <c r="K92" s="635"/>
      <c r="M92"/>
      <c r="N92"/>
      <c r="O92"/>
      <c r="P92"/>
      <c r="Q92"/>
    </row>
    <row r="93" spans="1:11" ht="12.75">
      <c r="A93" s="636"/>
      <c r="B93" s="636"/>
      <c r="C93" s="632"/>
      <c r="D93" s="634"/>
      <c r="E93" s="644"/>
      <c r="F93" s="634"/>
      <c r="G93" s="644"/>
      <c r="H93" s="702"/>
      <c r="I93" s="702"/>
      <c r="J93" s="702"/>
      <c r="K93" s="646"/>
    </row>
    <row r="94" spans="1:17" s="608" customFormat="1" ht="15.75" thickBot="1">
      <c r="A94" s="705" t="s">
        <v>269</v>
      </c>
      <c r="B94" s="705"/>
      <c r="C94" s="644"/>
      <c r="D94" s="706">
        <f>D92+D25</f>
        <v>0</v>
      </c>
      <c r="E94" s="644"/>
      <c r="F94" s="634"/>
      <c r="G94" s="644"/>
      <c r="H94" s="702"/>
      <c r="I94" s="702"/>
      <c r="J94" s="707">
        <f>J92+J25</f>
        <v>0</v>
      </c>
      <c r="K94" s="635"/>
      <c r="M94"/>
      <c r="N94"/>
      <c r="O94"/>
      <c r="P94"/>
      <c r="Q94"/>
    </row>
    <row r="95" ht="13.5" thickTop="1"/>
  </sheetData>
  <sheetProtection/>
  <mergeCells count="9">
    <mergeCell ref="A8:B8"/>
    <mergeCell ref="A1:J1"/>
    <mergeCell ref="D6:D7"/>
    <mergeCell ref="F6:F7"/>
    <mergeCell ref="B3:J3"/>
    <mergeCell ref="B2:J2"/>
    <mergeCell ref="D4:J4"/>
    <mergeCell ref="J6:J7"/>
    <mergeCell ref="H6:H7"/>
  </mergeCells>
  <printOptions horizontalCentered="1"/>
  <pageMargins left="0.5" right="0.5" top="0.75" bottom="0.5" header="0.5" footer="0.25"/>
  <pageSetup horizontalDpi="600" verticalDpi="600" orientation="portrait" scale="53" r:id="rId1"/>
  <headerFooter alignWithMargins="0">
    <oddFooter>&amp;LRev. 11/17/04</oddFooter>
  </headerFooter>
  <colBreaks count="1" manualBreakCount="1">
    <brk id="11" max="96" man="1"/>
  </colBreaks>
</worksheet>
</file>

<file path=xl/worksheets/sheet14.xml><?xml version="1.0" encoding="utf-8"?>
<worksheet xmlns="http://schemas.openxmlformats.org/spreadsheetml/2006/main" xmlns:r="http://schemas.openxmlformats.org/officeDocument/2006/relationships">
  <sheetPr>
    <pageSetUpPr fitToPage="1"/>
  </sheetPr>
  <dimension ref="A1:D71"/>
  <sheetViews>
    <sheetView zoomScale="75" zoomScaleNormal="75" zoomScalePageLayoutView="0" workbookViewId="0" topLeftCell="A1">
      <selection activeCell="A1" sqref="A1"/>
    </sheetView>
  </sheetViews>
  <sheetFormatPr defaultColWidth="9.140625" defaultRowHeight="12.75"/>
  <cols>
    <col min="1" max="1" width="32.28125" style="0" customWidth="1"/>
    <col min="2" max="2" width="41.140625" style="0" customWidth="1"/>
    <col min="3" max="3" width="11.00390625" style="0" customWidth="1"/>
    <col min="4" max="4" width="19.7109375" style="0" customWidth="1"/>
  </cols>
  <sheetData>
    <row r="1" spans="1:4" ht="22.5" customHeight="1">
      <c r="A1" s="957" t="s">
        <v>271</v>
      </c>
      <c r="B1" s="607"/>
      <c r="C1" s="607"/>
      <c r="D1" s="607"/>
    </row>
    <row r="2" spans="1:4" ht="15">
      <c r="A2" s="611" t="s">
        <v>179</v>
      </c>
      <c r="B2" s="839" t="s">
        <v>46</v>
      </c>
      <c r="C2" s="840"/>
      <c r="D2" s="840"/>
    </row>
    <row r="3" spans="1:4" ht="15">
      <c r="A3" s="611"/>
      <c r="B3" s="984" t="s">
        <v>272</v>
      </c>
      <c r="C3" s="983"/>
      <c r="D3" s="983"/>
    </row>
    <row r="4" spans="1:4" ht="15">
      <c r="A4" s="612"/>
      <c r="B4" s="984" t="s">
        <v>337</v>
      </c>
      <c r="C4" s="979"/>
      <c r="D4" s="979"/>
    </row>
    <row r="5" spans="1:4" ht="12.75">
      <c r="A5" s="612"/>
      <c r="B5" s="612"/>
      <c r="C5" s="616"/>
      <c r="D5" s="616"/>
    </row>
    <row r="6" spans="1:4" ht="12.75" customHeight="1" thickBot="1">
      <c r="A6" s="620"/>
      <c r="B6" s="620"/>
      <c r="C6" s="713"/>
      <c r="D6" s="714"/>
    </row>
    <row r="7" spans="1:4" ht="15.75" customHeight="1">
      <c r="A7" s="992" t="s">
        <v>273</v>
      </c>
      <c r="B7" s="993"/>
      <c r="C7" s="841" t="s">
        <v>274</v>
      </c>
      <c r="D7" s="841" t="s">
        <v>275</v>
      </c>
    </row>
    <row r="8" spans="1:4" ht="12.75">
      <c r="A8" s="715" t="s">
        <v>276</v>
      </c>
      <c r="B8" s="716" t="s">
        <v>277</v>
      </c>
      <c r="C8" s="842"/>
      <c r="D8" s="842"/>
    </row>
    <row r="9" spans="1:4" ht="12.75">
      <c r="A9" s="717"/>
      <c r="B9" s="718"/>
      <c r="C9" s="719"/>
      <c r="D9" s="720"/>
    </row>
    <row r="10" spans="1:4" ht="12.75">
      <c r="A10" s="732" t="s">
        <v>313</v>
      </c>
      <c r="B10" s="718" t="s">
        <v>313</v>
      </c>
      <c r="C10" s="719">
        <v>0</v>
      </c>
      <c r="D10" s="849">
        <v>0</v>
      </c>
    </row>
    <row r="11" spans="1:4" ht="12.75">
      <c r="A11" s="732" t="s">
        <v>313</v>
      </c>
      <c r="B11" s="718" t="s">
        <v>313</v>
      </c>
      <c r="C11" s="719">
        <v>0</v>
      </c>
      <c r="D11" s="849">
        <v>0</v>
      </c>
    </row>
    <row r="12" spans="1:4" ht="12.75">
      <c r="A12" s="732" t="s">
        <v>313</v>
      </c>
      <c r="B12" s="718" t="s">
        <v>313</v>
      </c>
      <c r="C12" s="719">
        <v>0</v>
      </c>
      <c r="D12" s="849">
        <v>0</v>
      </c>
    </row>
    <row r="13" spans="1:4" ht="12.75">
      <c r="A13" s="717"/>
      <c r="B13" s="718"/>
      <c r="C13" s="719">
        <v>0</v>
      </c>
      <c r="D13" s="849">
        <v>0</v>
      </c>
    </row>
    <row r="14" spans="1:4" ht="12.75">
      <c r="A14" s="717"/>
      <c r="B14" s="718"/>
      <c r="C14" s="719">
        <v>0</v>
      </c>
      <c r="D14" s="849">
        <v>0</v>
      </c>
    </row>
    <row r="15" spans="1:4" ht="12.75">
      <c r="A15" s="717"/>
      <c r="B15" s="718"/>
      <c r="C15" s="719">
        <v>0</v>
      </c>
      <c r="D15" s="849">
        <v>0</v>
      </c>
    </row>
    <row r="16" spans="1:4" ht="12.75">
      <c r="A16" s="717"/>
      <c r="B16" s="718"/>
      <c r="C16" s="719">
        <v>0</v>
      </c>
      <c r="D16" s="849">
        <v>0</v>
      </c>
    </row>
    <row r="17" spans="1:4" ht="12.75">
      <c r="A17" s="717"/>
      <c r="B17" s="718"/>
      <c r="C17" s="719">
        <v>0</v>
      </c>
      <c r="D17" s="849">
        <v>0</v>
      </c>
    </row>
    <row r="18" spans="1:4" ht="12.75">
      <c r="A18" s="717"/>
      <c r="B18" s="718"/>
      <c r="C18" s="719">
        <v>0</v>
      </c>
      <c r="D18" s="849">
        <v>0</v>
      </c>
    </row>
    <row r="19" spans="1:4" ht="12.75">
      <c r="A19" s="717"/>
      <c r="B19" s="718"/>
      <c r="C19" s="719">
        <v>0</v>
      </c>
      <c r="D19" s="849">
        <v>0</v>
      </c>
    </row>
    <row r="20" spans="1:4" ht="12.75">
      <c r="A20" s="717"/>
      <c r="B20" s="718"/>
      <c r="C20" s="719">
        <v>0</v>
      </c>
      <c r="D20" s="849">
        <v>0</v>
      </c>
    </row>
    <row r="21" spans="1:4" ht="12.75">
      <c r="A21" s="717"/>
      <c r="B21" s="718"/>
      <c r="C21" s="719">
        <v>0</v>
      </c>
      <c r="D21" s="849">
        <v>0</v>
      </c>
    </row>
    <row r="22" spans="1:4" ht="12.75">
      <c r="A22" s="717"/>
      <c r="B22" s="718"/>
      <c r="C22" s="719">
        <v>0</v>
      </c>
      <c r="D22" s="849">
        <v>0</v>
      </c>
    </row>
    <row r="23" spans="1:4" ht="12.75">
      <c r="A23" s="717"/>
      <c r="B23" s="718"/>
      <c r="C23" s="719">
        <v>0</v>
      </c>
      <c r="D23" s="849">
        <v>0</v>
      </c>
    </row>
    <row r="24" spans="1:4" ht="12.75">
      <c r="A24" s="717"/>
      <c r="B24" s="718"/>
      <c r="C24" s="719">
        <v>0</v>
      </c>
      <c r="D24" s="849">
        <v>0</v>
      </c>
    </row>
    <row r="25" spans="1:4" ht="12.75">
      <c r="A25" s="717"/>
      <c r="B25" s="718"/>
      <c r="C25" s="719">
        <v>0</v>
      </c>
      <c r="D25" s="849">
        <v>0</v>
      </c>
    </row>
    <row r="26" spans="1:4" ht="12.75">
      <c r="A26" s="717"/>
      <c r="B26" s="718"/>
      <c r="C26" s="719">
        <v>0</v>
      </c>
      <c r="D26" s="849">
        <v>0</v>
      </c>
    </row>
    <row r="27" spans="1:4" ht="12.75">
      <c r="A27" s="717"/>
      <c r="B27" s="718"/>
      <c r="C27" s="719">
        <v>0</v>
      </c>
      <c r="D27" s="849">
        <v>0</v>
      </c>
    </row>
    <row r="28" spans="1:4" ht="12.75">
      <c r="A28" s="717"/>
      <c r="B28" s="718"/>
      <c r="C28" s="719">
        <v>0</v>
      </c>
      <c r="D28" s="849">
        <v>0</v>
      </c>
    </row>
    <row r="29" spans="1:4" ht="12.75">
      <c r="A29" s="717"/>
      <c r="B29" s="718"/>
      <c r="C29" s="719">
        <v>0</v>
      </c>
      <c r="D29" s="849">
        <v>0</v>
      </c>
    </row>
    <row r="30" spans="1:4" ht="12.75">
      <c r="A30" s="717"/>
      <c r="B30" s="718"/>
      <c r="C30" s="719">
        <v>0</v>
      </c>
      <c r="D30" s="849">
        <v>0</v>
      </c>
    </row>
    <row r="31" spans="1:4" ht="12.75">
      <c r="A31" s="717"/>
      <c r="B31" s="718"/>
      <c r="C31" s="719">
        <v>0</v>
      </c>
      <c r="D31" s="849">
        <v>0</v>
      </c>
    </row>
    <row r="32" spans="1:4" ht="12.75">
      <c r="A32" s="717"/>
      <c r="B32" s="718"/>
      <c r="C32" s="719">
        <v>0</v>
      </c>
      <c r="D32" s="849">
        <v>0</v>
      </c>
    </row>
    <row r="33" spans="1:4" ht="12.75">
      <c r="A33" s="717"/>
      <c r="B33" s="718"/>
      <c r="C33" s="719">
        <v>0</v>
      </c>
      <c r="D33" s="849">
        <v>0</v>
      </c>
    </row>
    <row r="34" spans="1:4" ht="12.75">
      <c r="A34" s="717"/>
      <c r="B34" s="718"/>
      <c r="C34" s="719">
        <v>0</v>
      </c>
      <c r="D34" s="849">
        <v>0</v>
      </c>
    </row>
    <row r="35" spans="1:4" ht="12.75">
      <c r="A35" s="717"/>
      <c r="B35" s="718"/>
      <c r="C35" s="719">
        <v>0</v>
      </c>
      <c r="D35" s="849">
        <v>0</v>
      </c>
    </row>
    <row r="36" spans="1:4" ht="12.75">
      <c r="A36" s="717"/>
      <c r="B36" s="718"/>
      <c r="C36" s="719">
        <v>0</v>
      </c>
      <c r="D36" s="849">
        <v>0</v>
      </c>
    </row>
    <row r="37" spans="1:4" ht="12.75">
      <c r="A37" s="717"/>
      <c r="B37" s="718"/>
      <c r="C37" s="719">
        <v>0</v>
      </c>
      <c r="D37" s="849">
        <v>0</v>
      </c>
    </row>
    <row r="38" spans="1:4" ht="12.75">
      <c r="A38" s="717"/>
      <c r="B38" s="718"/>
      <c r="C38" s="719">
        <v>0</v>
      </c>
      <c r="D38" s="849">
        <v>0</v>
      </c>
    </row>
    <row r="39" spans="1:4" ht="12.75">
      <c r="A39" s="717"/>
      <c r="B39" s="718"/>
      <c r="C39" s="719">
        <v>0</v>
      </c>
      <c r="D39" s="849">
        <v>0</v>
      </c>
    </row>
    <row r="40" spans="1:4" ht="12.75">
      <c r="A40" s="717"/>
      <c r="B40" s="718"/>
      <c r="C40" s="719">
        <v>0</v>
      </c>
      <c r="D40" s="849">
        <v>0</v>
      </c>
    </row>
    <row r="41" spans="1:4" ht="12.75">
      <c r="A41" s="717"/>
      <c r="B41" s="718"/>
      <c r="C41" s="719">
        <v>0</v>
      </c>
      <c r="D41" s="849">
        <v>0</v>
      </c>
    </row>
    <row r="42" spans="1:4" ht="12.75">
      <c r="A42" s="717"/>
      <c r="B42" s="718"/>
      <c r="C42" s="719">
        <v>0</v>
      </c>
      <c r="D42" s="849">
        <v>0</v>
      </c>
    </row>
    <row r="43" spans="1:4" ht="12.75">
      <c r="A43" s="717"/>
      <c r="B43" s="718"/>
      <c r="C43" s="719">
        <v>0</v>
      </c>
      <c r="D43" s="849">
        <v>0</v>
      </c>
    </row>
    <row r="44" spans="1:4" ht="12.75">
      <c r="A44" s="717"/>
      <c r="B44" s="718"/>
      <c r="C44" s="719">
        <v>0</v>
      </c>
      <c r="D44" s="849">
        <v>0</v>
      </c>
    </row>
    <row r="45" spans="1:4" ht="12.75">
      <c r="A45" s="717"/>
      <c r="B45" s="718"/>
      <c r="C45" s="719">
        <v>0</v>
      </c>
      <c r="D45" s="849">
        <v>0</v>
      </c>
    </row>
    <row r="46" spans="1:4" ht="12.75">
      <c r="A46" s="717"/>
      <c r="B46" s="718"/>
      <c r="C46" s="719">
        <v>0</v>
      </c>
      <c r="D46" s="849">
        <v>0</v>
      </c>
    </row>
    <row r="47" spans="1:4" ht="12.75">
      <c r="A47" s="717"/>
      <c r="B47" s="718"/>
      <c r="C47" s="719">
        <v>0</v>
      </c>
      <c r="D47" s="849">
        <v>0</v>
      </c>
    </row>
    <row r="48" spans="1:4" ht="12.75">
      <c r="A48" s="721"/>
      <c r="B48" s="718"/>
      <c r="C48" s="719">
        <v>0</v>
      </c>
      <c r="D48" s="849">
        <v>0</v>
      </c>
    </row>
    <row r="49" spans="1:4" ht="12.75">
      <c r="A49" s="717"/>
      <c r="B49" s="718"/>
      <c r="C49" s="719">
        <v>0</v>
      </c>
      <c r="D49" s="849">
        <v>0</v>
      </c>
    </row>
    <row r="50" spans="1:4" ht="12.75">
      <c r="A50" s="717"/>
      <c r="B50" s="718"/>
      <c r="C50" s="719"/>
      <c r="D50" s="719"/>
    </row>
    <row r="51" spans="1:4" ht="13.5" thickBot="1">
      <c r="A51" s="722" t="s">
        <v>278</v>
      </c>
      <c r="B51" s="723"/>
      <c r="C51" s="724">
        <f>SUM(C10:C50)</f>
        <v>0</v>
      </c>
      <c r="D51" s="848">
        <f>SUM(D10:D50)</f>
        <v>0</v>
      </c>
    </row>
    <row r="52" spans="1:4" ht="12.75">
      <c r="A52" s="314"/>
      <c r="B52" s="314"/>
      <c r="C52" s="725"/>
      <c r="D52" s="726"/>
    </row>
    <row r="53" spans="1:4" ht="12.75">
      <c r="A53" s="727"/>
      <c r="B53" s="727"/>
      <c r="C53" s="725"/>
      <c r="D53" s="726"/>
    </row>
    <row r="54" spans="1:4" ht="12.75">
      <c r="A54" s="728"/>
      <c r="B54" s="728"/>
      <c r="C54" s="725"/>
      <c r="D54" s="726"/>
    </row>
    <row r="55" spans="1:4" ht="12.75">
      <c r="A55" s="729"/>
      <c r="B55" s="729"/>
      <c r="C55" s="725"/>
      <c r="D55" s="726"/>
    </row>
    <row r="56" spans="1:4" ht="12.75">
      <c r="A56" s="729"/>
      <c r="B56" s="729"/>
      <c r="C56" s="725"/>
      <c r="D56" s="726"/>
    </row>
    <row r="57" spans="1:4" ht="12.75">
      <c r="A57" s="729"/>
      <c r="B57" s="729"/>
      <c r="C57" s="725"/>
      <c r="D57" s="726"/>
    </row>
    <row r="58" spans="1:4" ht="12.75">
      <c r="A58" s="729"/>
      <c r="B58" s="729"/>
      <c r="C58" s="725"/>
      <c r="D58" s="726"/>
    </row>
    <row r="59" spans="1:4" ht="12.75">
      <c r="A59" s="729"/>
      <c r="B59" s="729"/>
      <c r="C59" s="725"/>
      <c r="D59" s="726"/>
    </row>
    <row r="60" spans="1:4" ht="12.75">
      <c r="A60" s="729"/>
      <c r="B60" s="729"/>
      <c r="C60" s="725"/>
      <c r="D60" s="726"/>
    </row>
    <row r="61" spans="1:4" ht="12.75">
      <c r="A61" s="729"/>
      <c r="B61" s="729"/>
      <c r="C61" s="725"/>
      <c r="D61" s="726"/>
    </row>
    <row r="62" spans="1:4" ht="12.75">
      <c r="A62" s="729"/>
      <c r="B62" s="729"/>
      <c r="C62" s="725"/>
      <c r="D62" s="726"/>
    </row>
    <row r="63" spans="1:4" ht="12.75">
      <c r="A63" s="729"/>
      <c r="B63" s="729"/>
      <c r="C63" s="725"/>
      <c r="D63" s="726"/>
    </row>
    <row r="64" spans="1:4" ht="12.75">
      <c r="A64" s="729"/>
      <c r="B64" s="729"/>
      <c r="C64" s="725"/>
      <c r="D64" s="726"/>
    </row>
    <row r="65" spans="1:4" ht="12.75">
      <c r="A65" s="729"/>
      <c r="B65" s="729"/>
      <c r="C65" s="725"/>
      <c r="D65" s="726"/>
    </row>
    <row r="66" spans="1:4" ht="12.75">
      <c r="A66" s="729"/>
      <c r="B66" s="729"/>
      <c r="C66" s="725"/>
      <c r="D66" s="726"/>
    </row>
    <row r="67" spans="1:4" ht="12.75">
      <c r="A67" s="729"/>
      <c r="B67" s="729"/>
      <c r="C67" s="725"/>
      <c r="D67" s="726"/>
    </row>
    <row r="68" spans="1:4" ht="12.75">
      <c r="A68" s="729"/>
      <c r="B68" s="729"/>
      <c r="C68" s="725"/>
      <c r="D68" s="726"/>
    </row>
    <row r="69" spans="1:4" ht="12.75">
      <c r="A69" s="730"/>
      <c r="B69" s="730"/>
      <c r="C69" s="726"/>
      <c r="D69" s="726"/>
    </row>
    <row r="70" spans="1:4" ht="12.75">
      <c r="A70" s="729"/>
      <c r="B70" s="729"/>
      <c r="C70" s="725"/>
      <c r="D70" s="726"/>
    </row>
    <row r="71" spans="1:4" ht="15">
      <c r="A71" s="731"/>
      <c r="B71" s="731"/>
      <c r="C71" s="726"/>
      <c r="D71" s="726"/>
    </row>
  </sheetData>
  <sheetProtection/>
  <mergeCells count="3">
    <mergeCell ref="B3:D3"/>
    <mergeCell ref="B4:D4"/>
    <mergeCell ref="A7:B7"/>
  </mergeCells>
  <printOptions horizontalCentered="1"/>
  <pageMargins left="0" right="0" top="1" bottom="1" header="0.5" footer="0.5"/>
  <pageSetup fitToHeight="1" fitToWidth="1" horizontalDpi="1200" verticalDpi="1200" orientation="portrait" r:id="rId3"/>
  <headerFooter alignWithMargins="0">
    <oddFooter>&amp;LRev. 11/17/04</oddFooter>
  </headerFooter>
  <legacyDrawing r:id="rId2"/>
</worksheet>
</file>

<file path=xl/worksheets/sheet15.xml><?xml version="1.0" encoding="utf-8"?>
<worksheet xmlns="http://schemas.openxmlformats.org/spreadsheetml/2006/main" xmlns:r="http://schemas.openxmlformats.org/officeDocument/2006/relationships">
  <dimension ref="A1:Q94"/>
  <sheetViews>
    <sheetView view="pageBreakPreview" zoomScale="75" zoomScaleSheetLayoutView="75" zoomScalePageLayoutView="0" workbookViewId="0" topLeftCell="A1">
      <selection activeCell="F17" sqref="F17"/>
    </sheetView>
  </sheetViews>
  <sheetFormatPr defaultColWidth="9.140625" defaultRowHeight="12.75"/>
  <cols>
    <col min="1" max="1" width="31.57421875" style="0" customWidth="1"/>
    <col min="2" max="2" width="46.140625" style="0" customWidth="1"/>
    <col min="3" max="3" width="2.140625" style="0" customWidth="1"/>
    <col min="4" max="4" width="15.7109375" style="678" customWidth="1"/>
    <col min="5" max="5" width="1.7109375" style="0" customWidth="1"/>
    <col min="6" max="6" width="15.7109375" style="678" customWidth="1"/>
    <col min="7" max="7" width="1.7109375" style="0" customWidth="1"/>
    <col min="8" max="8" width="15.7109375" style="678" customWidth="1"/>
    <col min="9" max="9" width="1.7109375" style="0" customWidth="1"/>
    <col min="10" max="10" width="15.7109375" style="678" customWidth="1"/>
    <col min="11" max="11" width="11.57421875" style="0" customWidth="1"/>
    <col min="12" max="12" width="0.85546875" style="0" hidden="1" customWidth="1"/>
  </cols>
  <sheetData>
    <row r="1" spans="1:10" ht="21" customHeight="1">
      <c r="A1" s="982" t="s">
        <v>257</v>
      </c>
      <c r="B1" s="983"/>
      <c r="C1" s="983"/>
      <c r="D1" s="983"/>
      <c r="E1" s="983"/>
      <c r="F1" s="983"/>
      <c r="G1" s="983"/>
      <c r="H1" s="983"/>
      <c r="I1" s="983"/>
      <c r="J1" s="983"/>
    </row>
    <row r="2" spans="1:10" ht="15">
      <c r="A2" s="611" t="s">
        <v>179</v>
      </c>
      <c r="B2" s="989">
        <f>T('[6]Cost Verification Form'!$B$2)</f>
      </c>
      <c r="C2" s="990"/>
      <c r="D2" s="990"/>
      <c r="E2" s="990"/>
      <c r="F2" s="990"/>
      <c r="G2" s="990"/>
      <c r="H2" s="990"/>
      <c r="I2" s="990"/>
      <c r="J2" s="990"/>
    </row>
    <row r="3" spans="2:10" ht="15">
      <c r="B3" s="984" t="s">
        <v>180</v>
      </c>
      <c r="C3" s="983"/>
      <c r="D3" s="983"/>
      <c r="E3" s="983"/>
      <c r="F3" s="983"/>
      <c r="G3" s="983"/>
      <c r="H3" s="983"/>
      <c r="I3" s="983"/>
      <c r="J3" s="983"/>
    </row>
    <row r="4" spans="1:10" ht="15">
      <c r="A4" s="612"/>
      <c r="B4" s="680"/>
      <c r="C4" s="680"/>
      <c r="D4" s="991" t="s">
        <v>338</v>
      </c>
      <c r="E4" s="989"/>
      <c r="F4" s="989"/>
      <c r="G4" s="989"/>
      <c r="H4" s="989"/>
      <c r="I4" s="989"/>
      <c r="J4" s="989"/>
    </row>
    <row r="5" spans="1:10" ht="12.75">
      <c r="A5" s="612"/>
      <c r="B5" s="612"/>
      <c r="C5" s="616"/>
      <c r="D5" s="618"/>
      <c r="E5" s="616"/>
      <c r="F5" s="617"/>
      <c r="G5" s="616"/>
      <c r="H5" s="617"/>
      <c r="I5" s="612"/>
      <c r="J5" s="618"/>
    </row>
    <row r="6" spans="1:10" ht="12.75" customHeight="1">
      <c r="A6" s="620"/>
      <c r="B6" s="620"/>
      <c r="C6" s="616"/>
      <c r="D6" s="987" t="s">
        <v>258</v>
      </c>
      <c r="E6" s="616"/>
      <c r="F6" s="987" t="s">
        <v>259</v>
      </c>
      <c r="G6" s="616"/>
      <c r="H6" s="987" t="s">
        <v>260</v>
      </c>
      <c r="I6" s="621"/>
      <c r="J6" s="987" t="s">
        <v>261</v>
      </c>
    </row>
    <row r="7" spans="1:10" ht="13.5" customHeight="1">
      <c r="A7" s="681"/>
      <c r="B7" s="681"/>
      <c r="C7" s="682"/>
      <c r="D7" s="988"/>
      <c r="E7" s="682"/>
      <c r="F7" s="988"/>
      <c r="G7" s="682"/>
      <c r="H7" s="988"/>
      <c r="I7" s="549"/>
      <c r="J7" s="988"/>
    </row>
    <row r="8" spans="1:10" ht="13.5" customHeight="1">
      <c r="A8" s="985" t="s">
        <v>262</v>
      </c>
      <c r="B8" s="986"/>
      <c r="C8" s="627"/>
      <c r="D8" s="628"/>
      <c r="E8" s="627"/>
      <c r="F8" s="628"/>
      <c r="G8" s="629"/>
      <c r="H8" s="628"/>
      <c r="I8" s="630"/>
      <c r="J8" s="628"/>
    </row>
    <row r="9" spans="1:10" ht="18.75" customHeight="1">
      <c r="A9" s="683" t="s">
        <v>263</v>
      </c>
      <c r="B9" s="683"/>
      <c r="C9" s="632"/>
      <c r="D9" s="633"/>
      <c r="E9" s="632"/>
      <c r="F9" s="633"/>
      <c r="G9" s="632"/>
      <c r="H9" s="633"/>
      <c r="I9" s="632"/>
      <c r="J9" s="633"/>
    </row>
    <row r="10" spans="1:10" ht="12.75">
      <c r="A10" s="631" t="s">
        <v>264</v>
      </c>
      <c r="B10" s="631" t="s">
        <v>265</v>
      </c>
      <c r="C10" s="636"/>
      <c r="D10" s="636"/>
      <c r="E10" s="636"/>
      <c r="F10" s="636"/>
      <c r="G10" s="636"/>
      <c r="H10" s="684"/>
      <c r="I10" s="684"/>
      <c r="J10" s="684"/>
    </row>
    <row r="11" spans="1:12" ht="12.75">
      <c r="A11" s="712" t="s">
        <v>313</v>
      </c>
      <c r="B11" s="685" t="s">
        <v>313</v>
      </c>
      <c r="C11" s="648"/>
      <c r="D11" s="650">
        <v>0</v>
      </c>
      <c r="E11" s="687"/>
      <c r="F11" s="688">
        <v>0</v>
      </c>
      <c r="G11" s="687"/>
      <c r="H11" s="689">
        <v>0</v>
      </c>
      <c r="I11" s="690"/>
      <c r="J11" s="691">
        <f aca="true" t="shared" si="0" ref="J11:J23">(D11*F11)*H11</f>
        <v>0</v>
      </c>
      <c r="L11" s="111">
        <v>92000</v>
      </c>
    </row>
    <row r="12" spans="1:12" ht="12.75">
      <c r="A12" s="712" t="s">
        <v>313</v>
      </c>
      <c r="B12" s="685" t="s">
        <v>313</v>
      </c>
      <c r="C12" s="649"/>
      <c r="D12" s="650">
        <v>0</v>
      </c>
      <c r="E12" s="687"/>
      <c r="F12" s="688">
        <v>0</v>
      </c>
      <c r="G12" s="692"/>
      <c r="H12" s="693">
        <v>0</v>
      </c>
      <c r="I12" s="694"/>
      <c r="J12" s="691">
        <f t="shared" si="0"/>
        <v>0</v>
      </c>
      <c r="L12" s="2">
        <v>70000</v>
      </c>
    </row>
    <row r="13" spans="1:12" ht="12.75">
      <c r="A13" s="712" t="s">
        <v>313</v>
      </c>
      <c r="B13" s="685" t="s">
        <v>313</v>
      </c>
      <c r="C13" s="648"/>
      <c r="D13" s="650">
        <v>0</v>
      </c>
      <c r="E13" s="687"/>
      <c r="F13" s="688">
        <v>0</v>
      </c>
      <c r="G13" s="687"/>
      <c r="H13" s="693">
        <v>0</v>
      </c>
      <c r="I13" s="690"/>
      <c r="J13" s="691">
        <f t="shared" si="0"/>
        <v>0</v>
      </c>
      <c r="L13" s="2">
        <v>22000</v>
      </c>
    </row>
    <row r="14" spans="1:12" ht="12.75">
      <c r="A14" s="712" t="s">
        <v>313</v>
      </c>
      <c r="B14" s="685" t="s">
        <v>313</v>
      </c>
      <c r="C14" s="648"/>
      <c r="D14" s="650">
        <v>0</v>
      </c>
      <c r="E14" s="687"/>
      <c r="F14" s="688">
        <v>0</v>
      </c>
      <c r="G14" s="687"/>
      <c r="H14" s="693">
        <v>0</v>
      </c>
      <c r="I14" s="690"/>
      <c r="J14" s="691">
        <f t="shared" si="0"/>
        <v>0</v>
      </c>
      <c r="L14" s="2">
        <v>28000</v>
      </c>
    </row>
    <row r="15" spans="1:12" ht="12.75">
      <c r="A15" s="712" t="s">
        <v>313</v>
      </c>
      <c r="B15" s="685" t="s">
        <v>313</v>
      </c>
      <c r="C15" s="648"/>
      <c r="D15" s="650">
        <v>0</v>
      </c>
      <c r="E15" s="687"/>
      <c r="F15" s="688">
        <v>0</v>
      </c>
      <c r="G15" s="687"/>
      <c r="H15" s="693">
        <v>0</v>
      </c>
      <c r="I15" s="690"/>
      <c r="J15" s="691">
        <f t="shared" si="0"/>
        <v>0</v>
      </c>
      <c r="L15" s="708">
        <f>'[5]G&amp;A'!$D$39</f>
        <v>25000</v>
      </c>
    </row>
    <row r="16" spans="1:10" ht="12.75">
      <c r="A16" s="712" t="s">
        <v>313</v>
      </c>
      <c r="B16" s="685" t="s">
        <v>313</v>
      </c>
      <c r="C16" s="648"/>
      <c r="D16" s="650">
        <v>0</v>
      </c>
      <c r="E16" s="687"/>
      <c r="F16" s="688">
        <v>0</v>
      </c>
      <c r="G16" s="687"/>
      <c r="H16" s="693">
        <v>0</v>
      </c>
      <c r="I16" s="690"/>
      <c r="J16" s="691">
        <f t="shared" si="0"/>
        <v>0</v>
      </c>
    </row>
    <row r="17" spans="1:10" ht="12.75">
      <c r="A17" s="712" t="s">
        <v>313</v>
      </c>
      <c r="B17" s="685" t="s">
        <v>313</v>
      </c>
      <c r="C17" s="648"/>
      <c r="D17" s="650">
        <v>0</v>
      </c>
      <c r="E17" s="687"/>
      <c r="F17" s="688">
        <v>0</v>
      </c>
      <c r="G17" s="687"/>
      <c r="H17" s="693">
        <v>0</v>
      </c>
      <c r="I17" s="690"/>
      <c r="J17" s="691">
        <f t="shared" si="0"/>
        <v>0</v>
      </c>
    </row>
    <row r="18" spans="1:10" ht="12.75">
      <c r="A18" s="712" t="s">
        <v>313</v>
      </c>
      <c r="B18" s="685" t="s">
        <v>313</v>
      </c>
      <c r="C18" s="648"/>
      <c r="D18" s="650">
        <v>0</v>
      </c>
      <c r="E18" s="687"/>
      <c r="F18" s="688">
        <v>0</v>
      </c>
      <c r="G18" s="687"/>
      <c r="H18" s="693">
        <v>0</v>
      </c>
      <c r="I18" s="690"/>
      <c r="J18" s="691">
        <f t="shared" si="0"/>
        <v>0</v>
      </c>
    </row>
    <row r="19" spans="1:10" ht="12.75">
      <c r="A19" s="712" t="s">
        <v>313</v>
      </c>
      <c r="B19" s="685" t="s">
        <v>313</v>
      </c>
      <c r="C19" s="648"/>
      <c r="D19" s="650">
        <v>0</v>
      </c>
      <c r="E19" s="687"/>
      <c r="F19" s="688">
        <v>0</v>
      </c>
      <c r="G19" s="687"/>
      <c r="H19" s="693">
        <v>0</v>
      </c>
      <c r="I19" s="690"/>
      <c r="J19" s="691">
        <f t="shared" si="0"/>
        <v>0</v>
      </c>
    </row>
    <row r="20" spans="1:10" ht="12.75">
      <c r="A20" s="712" t="s">
        <v>313</v>
      </c>
      <c r="B20" s="685" t="s">
        <v>313</v>
      </c>
      <c r="C20" s="648"/>
      <c r="D20" s="650">
        <v>0</v>
      </c>
      <c r="E20" s="687"/>
      <c r="F20" s="688">
        <v>0</v>
      </c>
      <c r="G20" s="687"/>
      <c r="H20" s="693">
        <v>0</v>
      </c>
      <c r="I20" s="690"/>
      <c r="J20" s="691">
        <f t="shared" si="0"/>
        <v>0</v>
      </c>
    </row>
    <row r="21" spans="1:10" ht="12.75">
      <c r="A21" s="712"/>
      <c r="B21" s="685"/>
      <c r="C21" s="648"/>
      <c r="D21" s="650">
        <v>0</v>
      </c>
      <c r="E21" s="687"/>
      <c r="F21" s="688">
        <v>0</v>
      </c>
      <c r="G21" s="687"/>
      <c r="H21" s="693">
        <v>0</v>
      </c>
      <c r="I21" s="690"/>
      <c r="J21" s="691">
        <f t="shared" si="0"/>
        <v>0</v>
      </c>
    </row>
    <row r="22" spans="1:17" s="608" customFormat="1" ht="12.75">
      <c r="A22" s="712"/>
      <c r="B22" s="685"/>
      <c r="C22" s="648"/>
      <c r="D22" s="650">
        <v>0</v>
      </c>
      <c r="E22" s="687"/>
      <c r="F22" s="688">
        <v>0</v>
      </c>
      <c r="G22" s="687"/>
      <c r="H22" s="693">
        <v>0</v>
      </c>
      <c r="I22" s="690"/>
      <c r="J22" s="691">
        <f t="shared" si="0"/>
        <v>0</v>
      </c>
      <c r="K22"/>
      <c r="M22"/>
      <c r="N22"/>
      <c r="O22"/>
      <c r="P22"/>
      <c r="Q22"/>
    </row>
    <row r="23" spans="1:17" s="608" customFormat="1" ht="12.75">
      <c r="A23" s="712"/>
      <c r="B23" s="685"/>
      <c r="C23" s="648"/>
      <c r="D23" s="650">
        <v>0</v>
      </c>
      <c r="E23" s="687"/>
      <c r="F23" s="688">
        <v>0</v>
      </c>
      <c r="G23" s="687"/>
      <c r="H23" s="693">
        <v>0</v>
      </c>
      <c r="I23" s="690"/>
      <c r="J23" s="691">
        <f t="shared" si="0"/>
        <v>0</v>
      </c>
      <c r="K23"/>
      <c r="M23"/>
      <c r="N23"/>
      <c r="O23"/>
      <c r="P23"/>
      <c r="Q23"/>
    </row>
    <row r="24" spans="1:17" s="608" customFormat="1" ht="12.75">
      <c r="A24" s="685"/>
      <c r="B24" s="685"/>
      <c r="C24" s="648"/>
      <c r="D24" s="686"/>
      <c r="E24" s="687"/>
      <c r="F24" s="688"/>
      <c r="G24" s="687"/>
      <c r="H24" s="693"/>
      <c r="I24" s="690"/>
      <c r="J24" s="695"/>
      <c r="K24"/>
      <c r="M24"/>
      <c r="N24"/>
      <c r="O24"/>
      <c r="P24"/>
      <c r="Q24"/>
    </row>
    <row r="25" spans="1:17" s="608" customFormat="1" ht="12.75">
      <c r="A25" s="698" t="s">
        <v>266</v>
      </c>
      <c r="B25" s="698"/>
      <c r="C25" s="699"/>
      <c r="D25" s="700">
        <f>SUM(D11:D24)</f>
        <v>0</v>
      </c>
      <c r="E25" s="699"/>
      <c r="F25" s="699"/>
      <c r="G25" s="699"/>
      <c r="H25" s="701"/>
      <c r="I25" s="701"/>
      <c r="J25" s="641">
        <f>SUM(J11:J24)</f>
        <v>0</v>
      </c>
      <c r="K25"/>
      <c r="M25"/>
      <c r="N25"/>
      <c r="O25"/>
      <c r="P25"/>
      <c r="Q25"/>
    </row>
    <row r="26" spans="1:10" ht="12.75" customHeight="1">
      <c r="A26" s="635"/>
      <c r="B26" s="635"/>
      <c r="C26" s="632"/>
      <c r="D26" s="634"/>
      <c r="E26" s="644"/>
      <c r="F26" s="634"/>
      <c r="G26" s="644"/>
      <c r="H26" s="702"/>
      <c r="I26" s="702"/>
      <c r="J26" s="702"/>
    </row>
    <row r="27" spans="1:10" ht="18.75" customHeight="1">
      <c r="A27" s="683" t="s">
        <v>267</v>
      </c>
      <c r="B27" s="683"/>
      <c r="C27" s="632"/>
      <c r="D27" s="634"/>
      <c r="E27" s="644"/>
      <c r="F27" s="634"/>
      <c r="G27" s="644"/>
      <c r="H27" s="702"/>
      <c r="I27" s="702"/>
      <c r="J27" s="702"/>
    </row>
    <row r="28" spans="1:10" ht="12.75">
      <c r="A28" s="631" t="s">
        <v>264</v>
      </c>
      <c r="B28" s="631" t="s">
        <v>265</v>
      </c>
      <c r="C28" s="632"/>
      <c r="D28" s="634"/>
      <c r="E28" s="644"/>
      <c r="F28" s="634"/>
      <c r="G28" s="644"/>
      <c r="H28" s="702"/>
      <c r="I28" s="702"/>
      <c r="J28" s="702"/>
    </row>
    <row r="29" spans="1:10" ht="12.75">
      <c r="A29" s="685"/>
      <c r="B29" s="685"/>
      <c r="C29" s="649"/>
      <c r="D29" s="686"/>
      <c r="E29" s="692"/>
      <c r="F29" s="688"/>
      <c r="G29" s="692"/>
      <c r="H29" s="689"/>
      <c r="I29" s="694"/>
      <c r="J29" s="691"/>
    </row>
    <row r="30" spans="1:12" ht="12.75">
      <c r="A30" s="712"/>
      <c r="B30" s="685"/>
      <c r="C30" s="649"/>
      <c r="D30" s="650">
        <v>0</v>
      </c>
      <c r="E30" s="687"/>
      <c r="F30" s="688">
        <v>0</v>
      </c>
      <c r="G30" s="692"/>
      <c r="H30" s="693">
        <v>0</v>
      </c>
      <c r="I30" s="694"/>
      <c r="J30" s="691">
        <f aca="true" t="shared" si="1" ref="J30:J61">(D30*F30)*H30</f>
        <v>0</v>
      </c>
      <c r="L30" s="2">
        <v>60000</v>
      </c>
    </row>
    <row r="31" spans="1:12" ht="12.75">
      <c r="A31" s="712"/>
      <c r="B31" s="685"/>
      <c r="C31" s="649"/>
      <c r="D31" s="650">
        <v>0</v>
      </c>
      <c r="E31" s="687"/>
      <c r="F31" s="688">
        <v>0</v>
      </c>
      <c r="G31" s="692"/>
      <c r="H31" s="693">
        <v>0</v>
      </c>
      <c r="I31" s="694"/>
      <c r="J31" s="691">
        <f t="shared" si="1"/>
        <v>0</v>
      </c>
      <c r="L31" s="2">
        <v>45000</v>
      </c>
    </row>
    <row r="32" spans="1:12" ht="12.75">
      <c r="A32" s="712"/>
      <c r="B32" s="685"/>
      <c r="C32" s="649"/>
      <c r="D32" s="650">
        <v>0</v>
      </c>
      <c r="E32" s="687"/>
      <c r="F32" s="688">
        <v>0</v>
      </c>
      <c r="G32" s="692"/>
      <c r="H32" s="693">
        <v>0</v>
      </c>
      <c r="I32" s="694"/>
      <c r="J32" s="691">
        <f t="shared" si="1"/>
        <v>0</v>
      </c>
      <c r="L32" s="2">
        <v>30000</v>
      </c>
    </row>
    <row r="33" spans="1:12" ht="12.75">
      <c r="A33" s="712"/>
      <c r="B33" s="685"/>
      <c r="C33" s="649"/>
      <c r="D33" s="650">
        <v>0</v>
      </c>
      <c r="E33" s="687"/>
      <c r="F33" s="688">
        <v>0</v>
      </c>
      <c r="G33" s="692"/>
      <c r="H33" s="693">
        <v>0</v>
      </c>
      <c r="I33" s="694"/>
      <c r="J33" s="691">
        <f t="shared" si="1"/>
        <v>0</v>
      </c>
      <c r="L33" s="2">
        <v>22000</v>
      </c>
    </row>
    <row r="34" spans="1:12" ht="12.75">
      <c r="A34" s="712"/>
      <c r="B34" s="685"/>
      <c r="C34" s="649"/>
      <c r="D34" s="650">
        <v>0</v>
      </c>
      <c r="E34" s="687"/>
      <c r="F34" s="688">
        <v>0</v>
      </c>
      <c r="G34" s="692"/>
      <c r="H34" s="693">
        <v>0</v>
      </c>
      <c r="I34" s="694"/>
      <c r="J34" s="691">
        <f t="shared" si="1"/>
        <v>0</v>
      </c>
      <c r="L34" s="2">
        <v>45000</v>
      </c>
    </row>
    <row r="35" spans="1:12" ht="12.75">
      <c r="A35" s="712"/>
      <c r="B35" s="685"/>
      <c r="C35" s="649"/>
      <c r="D35" s="650">
        <v>0</v>
      </c>
      <c r="E35" s="687"/>
      <c r="F35" s="688">
        <v>0</v>
      </c>
      <c r="G35" s="692"/>
      <c r="H35" s="693">
        <v>0</v>
      </c>
      <c r="I35" s="694"/>
      <c r="J35" s="691">
        <f t="shared" si="1"/>
        <v>0</v>
      </c>
      <c r="L35" s="2">
        <v>25000</v>
      </c>
    </row>
    <row r="36" spans="1:12" ht="12.75">
      <c r="A36" s="712"/>
      <c r="B36" s="685"/>
      <c r="C36" s="649"/>
      <c r="D36" s="650">
        <v>0</v>
      </c>
      <c r="E36" s="687"/>
      <c r="F36" s="688">
        <v>0</v>
      </c>
      <c r="G36" s="692"/>
      <c r="H36" s="693">
        <v>0</v>
      </c>
      <c r="I36" s="694"/>
      <c r="J36" s="691">
        <f t="shared" si="1"/>
        <v>0</v>
      </c>
      <c r="L36" s="2">
        <v>25000</v>
      </c>
    </row>
    <row r="37" spans="1:12" ht="12.75">
      <c r="A37" s="712"/>
      <c r="B37" s="685"/>
      <c r="C37" s="649"/>
      <c r="D37" s="650">
        <v>0</v>
      </c>
      <c r="E37" s="687"/>
      <c r="F37" s="688">
        <v>0</v>
      </c>
      <c r="G37" s="692"/>
      <c r="H37" s="693">
        <v>0</v>
      </c>
      <c r="I37" s="694"/>
      <c r="J37" s="691">
        <f t="shared" si="1"/>
        <v>0</v>
      </c>
      <c r="L37" s="2">
        <v>25000</v>
      </c>
    </row>
    <row r="38" spans="1:12" ht="12.75">
      <c r="A38" s="712"/>
      <c r="B38" s="685"/>
      <c r="C38" s="649"/>
      <c r="D38" s="650">
        <v>0</v>
      </c>
      <c r="E38" s="687"/>
      <c r="F38" s="688">
        <v>0</v>
      </c>
      <c r="G38" s="692"/>
      <c r="H38" s="693">
        <v>0</v>
      </c>
      <c r="I38" s="694"/>
      <c r="J38" s="691">
        <f t="shared" si="1"/>
        <v>0</v>
      </c>
      <c r="L38" s="2"/>
    </row>
    <row r="39" spans="1:12" ht="12.75">
      <c r="A39" s="712"/>
      <c r="B39" s="685"/>
      <c r="C39" s="649"/>
      <c r="D39" s="650">
        <v>0</v>
      </c>
      <c r="E39" s="687"/>
      <c r="F39" s="688">
        <v>0</v>
      </c>
      <c r="G39" s="692"/>
      <c r="H39" s="693">
        <v>0</v>
      </c>
      <c r="I39" s="694"/>
      <c r="J39" s="691">
        <f t="shared" si="1"/>
        <v>0</v>
      </c>
      <c r="L39" s="2"/>
    </row>
    <row r="40" spans="1:12" ht="12.75">
      <c r="A40" s="712"/>
      <c r="B40" s="685"/>
      <c r="C40" s="649"/>
      <c r="D40" s="650">
        <v>0</v>
      </c>
      <c r="E40" s="687"/>
      <c r="F40" s="688">
        <v>0</v>
      </c>
      <c r="G40" s="692"/>
      <c r="H40" s="693">
        <v>0</v>
      </c>
      <c r="I40" s="694"/>
      <c r="J40" s="691">
        <f t="shared" si="1"/>
        <v>0</v>
      </c>
      <c r="L40" s="2"/>
    </row>
    <row r="41" spans="1:12" ht="12.75">
      <c r="A41" s="712"/>
      <c r="B41" s="685"/>
      <c r="C41" s="649"/>
      <c r="D41" s="650">
        <v>0</v>
      </c>
      <c r="E41" s="687"/>
      <c r="F41" s="688">
        <v>0</v>
      </c>
      <c r="G41" s="692"/>
      <c r="H41" s="693">
        <v>0</v>
      </c>
      <c r="I41" s="694"/>
      <c r="J41" s="691">
        <f t="shared" si="1"/>
        <v>0</v>
      </c>
      <c r="L41" s="2"/>
    </row>
    <row r="42" spans="1:12" ht="12.75">
      <c r="A42" s="712"/>
      <c r="B42" s="685"/>
      <c r="C42" s="649"/>
      <c r="D42" s="650">
        <v>0</v>
      </c>
      <c r="E42" s="687"/>
      <c r="F42" s="688">
        <v>0</v>
      </c>
      <c r="G42" s="692"/>
      <c r="H42" s="693">
        <v>0</v>
      </c>
      <c r="I42" s="694"/>
      <c r="J42" s="691">
        <f t="shared" si="1"/>
        <v>0</v>
      </c>
      <c r="L42" s="2"/>
    </row>
    <row r="43" spans="1:12" ht="12.75">
      <c r="A43" s="712"/>
      <c r="B43" s="685"/>
      <c r="C43" s="649"/>
      <c r="D43" s="650">
        <v>0</v>
      </c>
      <c r="E43" s="687"/>
      <c r="F43" s="688">
        <v>0</v>
      </c>
      <c r="G43" s="692"/>
      <c r="H43" s="693">
        <v>0</v>
      </c>
      <c r="I43" s="694"/>
      <c r="J43" s="691">
        <f t="shared" si="1"/>
        <v>0</v>
      </c>
      <c r="L43" s="2"/>
    </row>
    <row r="44" spans="1:12" ht="12.75">
      <c r="A44" s="712"/>
      <c r="B44" s="685"/>
      <c r="C44" s="649"/>
      <c r="D44" s="650">
        <v>0</v>
      </c>
      <c r="E44" s="687"/>
      <c r="F44" s="688">
        <v>0</v>
      </c>
      <c r="G44" s="692"/>
      <c r="H44" s="693">
        <v>0</v>
      </c>
      <c r="I44" s="694"/>
      <c r="J44" s="691">
        <f t="shared" si="1"/>
        <v>0</v>
      </c>
      <c r="L44" s="2"/>
    </row>
    <row r="45" spans="1:12" ht="12.75">
      <c r="A45" s="712"/>
      <c r="B45" s="685"/>
      <c r="C45" s="649"/>
      <c r="D45" s="650">
        <v>0</v>
      </c>
      <c r="E45" s="687"/>
      <c r="F45" s="688">
        <v>0</v>
      </c>
      <c r="G45" s="692"/>
      <c r="H45" s="693">
        <v>0</v>
      </c>
      <c r="I45" s="694"/>
      <c r="J45" s="691">
        <f t="shared" si="1"/>
        <v>0</v>
      </c>
      <c r="L45" s="2"/>
    </row>
    <row r="46" spans="1:12" ht="12.75">
      <c r="A46" s="712"/>
      <c r="B46" s="685"/>
      <c r="C46" s="649"/>
      <c r="D46" s="650">
        <v>0</v>
      </c>
      <c r="E46" s="687"/>
      <c r="F46" s="688">
        <v>0</v>
      </c>
      <c r="G46" s="692"/>
      <c r="H46" s="693">
        <v>0</v>
      </c>
      <c r="I46" s="694"/>
      <c r="J46" s="691">
        <f t="shared" si="1"/>
        <v>0</v>
      </c>
      <c r="L46" s="2"/>
    </row>
    <row r="47" spans="1:12" ht="12.75">
      <c r="A47" s="712"/>
      <c r="B47" s="685"/>
      <c r="C47" s="649"/>
      <c r="D47" s="650">
        <v>0</v>
      </c>
      <c r="E47" s="687"/>
      <c r="F47" s="688">
        <v>0</v>
      </c>
      <c r="G47" s="692"/>
      <c r="H47" s="693">
        <v>0</v>
      </c>
      <c r="I47" s="694"/>
      <c r="J47" s="691">
        <f t="shared" si="1"/>
        <v>0</v>
      </c>
      <c r="L47" s="2"/>
    </row>
    <row r="48" spans="1:12" ht="12.75">
      <c r="A48" s="712"/>
      <c r="B48" s="685"/>
      <c r="C48" s="649"/>
      <c r="D48" s="650">
        <v>0</v>
      </c>
      <c r="E48" s="687"/>
      <c r="F48" s="688">
        <v>0</v>
      </c>
      <c r="G48" s="692"/>
      <c r="H48" s="693">
        <v>0</v>
      </c>
      <c r="I48" s="694"/>
      <c r="J48" s="691">
        <f t="shared" si="1"/>
        <v>0</v>
      </c>
      <c r="L48" s="2"/>
    </row>
    <row r="49" spans="1:12" ht="12.75">
      <c r="A49" s="712"/>
      <c r="B49" s="685"/>
      <c r="C49" s="649"/>
      <c r="D49" s="650">
        <v>0</v>
      </c>
      <c r="E49" s="687"/>
      <c r="F49" s="688">
        <v>0</v>
      </c>
      <c r="G49" s="692"/>
      <c r="H49" s="693">
        <v>0</v>
      </c>
      <c r="I49" s="694"/>
      <c r="J49" s="691">
        <f t="shared" si="1"/>
        <v>0</v>
      </c>
      <c r="L49" s="2"/>
    </row>
    <row r="50" spans="1:12" ht="12.75">
      <c r="A50" s="712"/>
      <c r="B50" s="685"/>
      <c r="C50" s="649"/>
      <c r="D50" s="650">
        <v>0</v>
      </c>
      <c r="E50" s="687"/>
      <c r="F50" s="688">
        <v>0</v>
      </c>
      <c r="G50" s="692"/>
      <c r="H50" s="693">
        <v>0</v>
      </c>
      <c r="I50" s="694"/>
      <c r="J50" s="691">
        <f t="shared" si="1"/>
        <v>0</v>
      </c>
      <c r="L50" s="2"/>
    </row>
    <row r="51" spans="1:12" ht="12.75">
      <c r="A51" s="712"/>
      <c r="B51" s="685"/>
      <c r="C51" s="649"/>
      <c r="D51" s="650">
        <v>0</v>
      </c>
      <c r="E51" s="687"/>
      <c r="F51" s="688">
        <v>0</v>
      </c>
      <c r="G51" s="692"/>
      <c r="H51" s="693">
        <v>0</v>
      </c>
      <c r="I51" s="694"/>
      <c r="J51" s="691">
        <f t="shared" si="1"/>
        <v>0</v>
      </c>
      <c r="L51" s="2"/>
    </row>
    <row r="52" spans="1:12" ht="12.75">
      <c r="A52" s="712"/>
      <c r="B52" s="685"/>
      <c r="C52" s="649"/>
      <c r="D52" s="650">
        <v>0</v>
      </c>
      <c r="E52" s="687"/>
      <c r="F52" s="688">
        <v>0</v>
      </c>
      <c r="G52" s="692"/>
      <c r="H52" s="693">
        <v>0</v>
      </c>
      <c r="I52" s="694"/>
      <c r="J52" s="691">
        <f t="shared" si="1"/>
        <v>0</v>
      </c>
      <c r="L52" s="2"/>
    </row>
    <row r="53" spans="1:12" ht="12.75">
      <c r="A53" s="712"/>
      <c r="B53" s="685"/>
      <c r="C53" s="649"/>
      <c r="D53" s="650">
        <v>0</v>
      </c>
      <c r="E53" s="687"/>
      <c r="F53" s="688">
        <v>0</v>
      </c>
      <c r="G53" s="692"/>
      <c r="H53" s="693">
        <v>0</v>
      </c>
      <c r="I53" s="694"/>
      <c r="J53" s="691">
        <f t="shared" si="1"/>
        <v>0</v>
      </c>
      <c r="L53" s="2"/>
    </row>
    <row r="54" spans="1:12" ht="12.75">
      <c r="A54" s="712"/>
      <c r="B54" s="685"/>
      <c r="C54" s="649"/>
      <c r="D54" s="650">
        <v>0</v>
      </c>
      <c r="E54" s="687"/>
      <c r="F54" s="688">
        <v>0</v>
      </c>
      <c r="G54" s="692"/>
      <c r="H54" s="693">
        <v>0</v>
      </c>
      <c r="I54" s="694"/>
      <c r="J54" s="691">
        <f t="shared" si="1"/>
        <v>0</v>
      </c>
      <c r="L54" s="2"/>
    </row>
    <row r="55" spans="1:12" ht="12.75">
      <c r="A55" s="712"/>
      <c r="B55" s="685"/>
      <c r="C55" s="648"/>
      <c r="D55" s="650">
        <v>0</v>
      </c>
      <c r="E55" s="687"/>
      <c r="F55" s="688">
        <v>0</v>
      </c>
      <c r="G55" s="692"/>
      <c r="H55" s="693">
        <v>0</v>
      </c>
      <c r="I55" s="694"/>
      <c r="J55" s="691">
        <f t="shared" si="1"/>
        <v>0</v>
      </c>
      <c r="L55" s="2"/>
    </row>
    <row r="56" spans="1:12" ht="12.75">
      <c r="A56" s="712"/>
      <c r="B56" s="685"/>
      <c r="C56" s="648"/>
      <c r="D56" s="650">
        <v>0</v>
      </c>
      <c r="E56" s="687"/>
      <c r="F56" s="688">
        <v>0</v>
      </c>
      <c r="G56" s="692"/>
      <c r="H56" s="693">
        <v>0</v>
      </c>
      <c r="I56" s="694"/>
      <c r="J56" s="691">
        <f t="shared" si="1"/>
        <v>0</v>
      </c>
      <c r="L56" s="2"/>
    </row>
    <row r="57" spans="1:12" ht="12.75">
      <c r="A57" s="712"/>
      <c r="B57" s="685"/>
      <c r="C57" s="648"/>
      <c r="D57" s="650">
        <v>0</v>
      </c>
      <c r="E57" s="687"/>
      <c r="F57" s="688">
        <v>0</v>
      </c>
      <c r="G57" s="692"/>
      <c r="H57" s="693">
        <v>0</v>
      </c>
      <c r="I57" s="694"/>
      <c r="J57" s="691">
        <f t="shared" si="1"/>
        <v>0</v>
      </c>
      <c r="L57" s="2"/>
    </row>
    <row r="58" spans="1:12" ht="12.75">
      <c r="A58" s="712"/>
      <c r="B58" s="685"/>
      <c r="C58" s="648"/>
      <c r="D58" s="650">
        <v>0</v>
      </c>
      <c r="E58" s="687"/>
      <c r="F58" s="688">
        <v>0</v>
      </c>
      <c r="G58" s="692"/>
      <c r="H58" s="693">
        <v>0</v>
      </c>
      <c r="I58" s="694"/>
      <c r="J58" s="691">
        <f t="shared" si="1"/>
        <v>0</v>
      </c>
      <c r="L58" s="2"/>
    </row>
    <row r="59" spans="1:12" ht="12.75">
      <c r="A59" s="712"/>
      <c r="B59" s="685"/>
      <c r="C59" s="648"/>
      <c r="D59" s="650">
        <v>0</v>
      </c>
      <c r="E59" s="687"/>
      <c r="F59" s="688">
        <v>0</v>
      </c>
      <c r="G59" s="692"/>
      <c r="H59" s="693">
        <v>0</v>
      </c>
      <c r="I59" s="694"/>
      <c r="J59" s="691">
        <f t="shared" si="1"/>
        <v>0</v>
      </c>
      <c r="L59" s="2"/>
    </row>
    <row r="60" spans="1:12" ht="12.75">
      <c r="A60" s="712"/>
      <c r="B60" s="685"/>
      <c r="C60" s="648"/>
      <c r="D60" s="650">
        <v>0</v>
      </c>
      <c r="E60" s="687"/>
      <c r="F60" s="688">
        <v>0</v>
      </c>
      <c r="G60" s="692"/>
      <c r="H60" s="693">
        <v>0</v>
      </c>
      <c r="I60" s="694"/>
      <c r="J60" s="691">
        <f t="shared" si="1"/>
        <v>0</v>
      </c>
      <c r="L60" s="2"/>
    </row>
    <row r="61" spans="1:12" ht="12.75">
      <c r="A61" s="712"/>
      <c r="B61" s="696"/>
      <c r="C61" s="697"/>
      <c r="D61" s="650">
        <v>0</v>
      </c>
      <c r="E61" s="687"/>
      <c r="F61" s="688">
        <v>0</v>
      </c>
      <c r="G61" s="692"/>
      <c r="H61" s="693">
        <v>0</v>
      </c>
      <c r="I61" s="694"/>
      <c r="J61" s="691">
        <f t="shared" si="1"/>
        <v>0</v>
      </c>
      <c r="L61" s="2"/>
    </row>
    <row r="62" spans="1:12" ht="12.75">
      <c r="A62" s="712"/>
      <c r="B62" s="685"/>
      <c r="C62" s="648"/>
      <c r="D62" s="650">
        <v>0</v>
      </c>
      <c r="E62" s="687"/>
      <c r="F62" s="688">
        <v>0</v>
      </c>
      <c r="G62" s="692"/>
      <c r="H62" s="693">
        <v>0</v>
      </c>
      <c r="I62" s="694"/>
      <c r="J62" s="691">
        <f aca="true" t="shared" si="2" ref="J62:J89">(D62*F62)*H62</f>
        <v>0</v>
      </c>
      <c r="L62" s="2"/>
    </row>
    <row r="63" spans="1:12" ht="12.75">
      <c r="A63" s="712"/>
      <c r="B63" s="685"/>
      <c r="C63" s="648"/>
      <c r="D63" s="650">
        <v>0</v>
      </c>
      <c r="E63" s="687"/>
      <c r="F63" s="688">
        <v>0</v>
      </c>
      <c r="G63" s="692"/>
      <c r="H63" s="693">
        <v>0</v>
      </c>
      <c r="I63" s="694"/>
      <c r="J63" s="691">
        <f t="shared" si="2"/>
        <v>0</v>
      </c>
      <c r="L63" s="2"/>
    </row>
    <row r="64" spans="1:12" ht="12.75">
      <c r="A64" s="712"/>
      <c r="B64" s="685"/>
      <c r="C64" s="648"/>
      <c r="D64" s="650">
        <v>0</v>
      </c>
      <c r="E64" s="687"/>
      <c r="F64" s="688">
        <v>0</v>
      </c>
      <c r="G64" s="692"/>
      <c r="H64" s="693">
        <v>0</v>
      </c>
      <c r="I64" s="694"/>
      <c r="J64" s="691">
        <f t="shared" si="2"/>
        <v>0</v>
      </c>
      <c r="L64" s="2"/>
    </row>
    <row r="65" spans="1:12" ht="12.75">
      <c r="A65" s="712"/>
      <c r="B65" s="685"/>
      <c r="C65" s="648"/>
      <c r="D65" s="650">
        <v>0</v>
      </c>
      <c r="E65" s="687"/>
      <c r="F65" s="688">
        <v>0</v>
      </c>
      <c r="G65" s="692"/>
      <c r="H65" s="693">
        <v>0</v>
      </c>
      <c r="I65" s="694"/>
      <c r="J65" s="691">
        <f t="shared" si="2"/>
        <v>0</v>
      </c>
      <c r="L65" s="2"/>
    </row>
    <row r="66" spans="1:12" ht="12.75">
      <c r="A66" s="712"/>
      <c r="B66" s="685"/>
      <c r="C66" s="649"/>
      <c r="D66" s="650">
        <v>0</v>
      </c>
      <c r="E66" s="687"/>
      <c r="F66" s="688">
        <v>0</v>
      </c>
      <c r="G66" s="692"/>
      <c r="H66" s="693">
        <v>0</v>
      </c>
      <c r="I66" s="694"/>
      <c r="J66" s="691">
        <f t="shared" si="2"/>
        <v>0</v>
      </c>
      <c r="L66" s="2"/>
    </row>
    <row r="67" spans="1:12" ht="12.75">
      <c r="A67" s="712"/>
      <c r="B67" s="685"/>
      <c r="C67" s="649"/>
      <c r="D67" s="650">
        <v>0</v>
      </c>
      <c r="E67" s="687"/>
      <c r="F67" s="688">
        <v>0</v>
      </c>
      <c r="G67" s="692"/>
      <c r="H67" s="693">
        <v>0</v>
      </c>
      <c r="I67" s="694"/>
      <c r="J67" s="691">
        <f t="shared" si="2"/>
        <v>0</v>
      </c>
      <c r="L67" s="2"/>
    </row>
    <row r="68" spans="1:12" ht="12.75">
      <c r="A68" s="712"/>
      <c r="B68" s="685"/>
      <c r="C68" s="649"/>
      <c r="D68" s="650">
        <v>0</v>
      </c>
      <c r="E68" s="687"/>
      <c r="F68" s="688">
        <v>0</v>
      </c>
      <c r="G68" s="692"/>
      <c r="H68" s="693">
        <v>0</v>
      </c>
      <c r="I68" s="694"/>
      <c r="J68" s="691">
        <f t="shared" si="2"/>
        <v>0</v>
      </c>
      <c r="L68" s="2"/>
    </row>
    <row r="69" spans="1:12" ht="12.75">
      <c r="A69" s="712"/>
      <c r="B69" s="685"/>
      <c r="C69" s="649"/>
      <c r="D69" s="650">
        <v>0</v>
      </c>
      <c r="E69" s="687"/>
      <c r="F69" s="688">
        <v>0</v>
      </c>
      <c r="G69" s="692"/>
      <c r="H69" s="693">
        <v>0</v>
      </c>
      <c r="I69" s="694"/>
      <c r="J69" s="691">
        <f t="shared" si="2"/>
        <v>0</v>
      </c>
      <c r="L69" s="2"/>
    </row>
    <row r="70" spans="1:12" ht="12.75">
      <c r="A70" s="712"/>
      <c r="B70" s="685"/>
      <c r="C70" s="649"/>
      <c r="D70" s="650">
        <v>0</v>
      </c>
      <c r="E70" s="687"/>
      <c r="F70" s="688">
        <v>0</v>
      </c>
      <c r="G70" s="692"/>
      <c r="H70" s="693">
        <v>0</v>
      </c>
      <c r="I70" s="694"/>
      <c r="J70" s="691">
        <f t="shared" si="2"/>
        <v>0</v>
      </c>
      <c r="L70" s="2"/>
    </row>
    <row r="71" spans="1:12" ht="12.75">
      <c r="A71" s="712"/>
      <c r="B71" s="685"/>
      <c r="C71" s="649"/>
      <c r="D71" s="650">
        <v>0</v>
      </c>
      <c r="E71" s="687"/>
      <c r="F71" s="688">
        <v>0</v>
      </c>
      <c r="G71" s="692"/>
      <c r="H71" s="693">
        <v>0</v>
      </c>
      <c r="I71" s="694"/>
      <c r="J71" s="691">
        <f t="shared" si="2"/>
        <v>0</v>
      </c>
      <c r="L71" s="2"/>
    </row>
    <row r="72" spans="1:12" ht="12.75">
      <c r="A72" s="712"/>
      <c r="B72" s="685"/>
      <c r="C72" s="649"/>
      <c r="D72" s="650">
        <v>0</v>
      </c>
      <c r="E72" s="687"/>
      <c r="F72" s="688">
        <v>0</v>
      </c>
      <c r="G72" s="692"/>
      <c r="H72" s="693">
        <v>0</v>
      </c>
      <c r="I72" s="694"/>
      <c r="J72" s="691">
        <f t="shared" si="2"/>
        <v>0</v>
      </c>
      <c r="L72" s="2"/>
    </row>
    <row r="73" spans="1:12" ht="12.75">
      <c r="A73" s="712"/>
      <c r="B73" s="685"/>
      <c r="C73" s="649"/>
      <c r="D73" s="650">
        <v>0</v>
      </c>
      <c r="E73" s="687"/>
      <c r="F73" s="688">
        <v>0</v>
      </c>
      <c r="G73" s="692"/>
      <c r="H73" s="693">
        <v>0</v>
      </c>
      <c r="I73" s="694"/>
      <c r="J73" s="691">
        <f t="shared" si="2"/>
        <v>0</v>
      </c>
      <c r="L73" s="2"/>
    </row>
    <row r="74" spans="1:12" ht="12.75">
      <c r="A74" s="712"/>
      <c r="B74" s="685"/>
      <c r="C74" s="649"/>
      <c r="D74" s="650">
        <v>0</v>
      </c>
      <c r="E74" s="687"/>
      <c r="F74" s="688">
        <v>0</v>
      </c>
      <c r="G74" s="692"/>
      <c r="H74" s="693">
        <v>0</v>
      </c>
      <c r="I74" s="694"/>
      <c r="J74" s="691">
        <f t="shared" si="2"/>
        <v>0</v>
      </c>
      <c r="L74" s="2"/>
    </row>
    <row r="75" spans="1:12" ht="12.75">
      <c r="A75" s="712"/>
      <c r="B75" s="685"/>
      <c r="C75" s="649"/>
      <c r="D75" s="650">
        <v>0</v>
      </c>
      <c r="E75" s="687"/>
      <c r="F75" s="688">
        <v>0</v>
      </c>
      <c r="G75" s="692"/>
      <c r="H75" s="693">
        <v>0</v>
      </c>
      <c r="I75" s="694"/>
      <c r="J75" s="691">
        <f t="shared" si="2"/>
        <v>0</v>
      </c>
      <c r="L75" s="2"/>
    </row>
    <row r="76" spans="1:12" ht="12.75">
      <c r="A76" s="712"/>
      <c r="B76" s="685"/>
      <c r="C76" s="649"/>
      <c r="D76" s="650">
        <v>0</v>
      </c>
      <c r="E76" s="687"/>
      <c r="F76" s="688">
        <v>0</v>
      </c>
      <c r="G76" s="692"/>
      <c r="H76" s="693">
        <v>0</v>
      </c>
      <c r="I76" s="694"/>
      <c r="J76" s="691">
        <f t="shared" si="2"/>
        <v>0</v>
      </c>
      <c r="L76" s="2"/>
    </row>
    <row r="77" spans="1:12" ht="12.75">
      <c r="A77" s="712"/>
      <c r="B77" s="685"/>
      <c r="C77" s="649"/>
      <c r="D77" s="650">
        <v>0</v>
      </c>
      <c r="E77" s="687"/>
      <c r="F77" s="688">
        <v>0</v>
      </c>
      <c r="G77" s="692"/>
      <c r="H77" s="693">
        <v>0</v>
      </c>
      <c r="I77" s="694"/>
      <c r="J77" s="691">
        <f t="shared" si="2"/>
        <v>0</v>
      </c>
      <c r="L77" s="2"/>
    </row>
    <row r="78" spans="1:12" ht="12.75">
      <c r="A78" s="712"/>
      <c r="B78" s="685"/>
      <c r="C78" s="649"/>
      <c r="D78" s="650">
        <v>0</v>
      </c>
      <c r="E78" s="687"/>
      <c r="F78" s="688">
        <v>0</v>
      </c>
      <c r="G78" s="692"/>
      <c r="H78" s="693">
        <v>0</v>
      </c>
      <c r="I78" s="694"/>
      <c r="J78" s="691">
        <f t="shared" si="2"/>
        <v>0</v>
      </c>
      <c r="L78" s="2"/>
    </row>
    <row r="79" spans="1:12" ht="12.75">
      <c r="A79" s="712"/>
      <c r="B79" s="685"/>
      <c r="C79" s="649"/>
      <c r="D79" s="650">
        <v>0</v>
      </c>
      <c r="E79" s="687"/>
      <c r="F79" s="688">
        <v>0</v>
      </c>
      <c r="G79" s="692"/>
      <c r="H79" s="693">
        <v>0</v>
      </c>
      <c r="I79" s="694"/>
      <c r="J79" s="691">
        <f t="shared" si="2"/>
        <v>0</v>
      </c>
      <c r="L79" s="2"/>
    </row>
    <row r="80" spans="1:12" ht="12.75">
      <c r="A80" s="712"/>
      <c r="B80" s="685"/>
      <c r="C80" s="649"/>
      <c r="D80" s="650">
        <v>0</v>
      </c>
      <c r="E80" s="687"/>
      <c r="F80" s="688">
        <v>0</v>
      </c>
      <c r="G80" s="692"/>
      <c r="H80" s="693">
        <v>0</v>
      </c>
      <c r="I80" s="694"/>
      <c r="J80" s="691">
        <f t="shared" si="2"/>
        <v>0</v>
      </c>
      <c r="L80" s="2"/>
    </row>
    <row r="81" spans="1:12" ht="12.75">
      <c r="A81" s="712"/>
      <c r="B81" s="685"/>
      <c r="C81" s="649"/>
      <c r="D81" s="650">
        <v>0</v>
      </c>
      <c r="E81" s="687"/>
      <c r="F81" s="688">
        <v>0</v>
      </c>
      <c r="G81" s="692"/>
      <c r="H81" s="693">
        <v>0</v>
      </c>
      <c r="I81" s="694"/>
      <c r="J81" s="691">
        <f t="shared" si="2"/>
        <v>0</v>
      </c>
      <c r="L81" s="2"/>
    </row>
    <row r="82" spans="1:12" ht="12.75">
      <c r="A82" s="712"/>
      <c r="B82" s="685"/>
      <c r="C82" s="649"/>
      <c r="D82" s="650">
        <v>0</v>
      </c>
      <c r="E82" s="687"/>
      <c r="F82" s="688">
        <v>0</v>
      </c>
      <c r="G82" s="692"/>
      <c r="H82" s="693">
        <v>0</v>
      </c>
      <c r="I82" s="694"/>
      <c r="J82" s="691">
        <f t="shared" si="2"/>
        <v>0</v>
      </c>
      <c r="L82" s="2"/>
    </row>
    <row r="83" spans="1:12" ht="12.75">
      <c r="A83" s="712"/>
      <c r="B83" s="685"/>
      <c r="C83" s="649"/>
      <c r="D83" s="650">
        <v>0</v>
      </c>
      <c r="E83" s="687"/>
      <c r="F83" s="688">
        <v>0</v>
      </c>
      <c r="G83" s="692"/>
      <c r="H83" s="693">
        <v>0</v>
      </c>
      <c r="I83" s="694"/>
      <c r="J83" s="691">
        <f t="shared" si="2"/>
        <v>0</v>
      </c>
      <c r="L83" s="2"/>
    </row>
    <row r="84" spans="1:12" ht="12.75">
      <c r="A84" s="712"/>
      <c r="B84" s="685"/>
      <c r="C84" s="649"/>
      <c r="D84" s="650">
        <v>0</v>
      </c>
      <c r="E84" s="687"/>
      <c r="F84" s="688">
        <v>0</v>
      </c>
      <c r="G84" s="692"/>
      <c r="H84" s="693">
        <v>0</v>
      </c>
      <c r="I84" s="694"/>
      <c r="J84" s="691">
        <f t="shared" si="2"/>
        <v>0</v>
      </c>
      <c r="L84" s="2"/>
    </row>
    <row r="85" spans="1:12" ht="12.75">
      <c r="A85" s="712"/>
      <c r="B85" s="685"/>
      <c r="C85" s="649"/>
      <c r="D85" s="650">
        <v>0</v>
      </c>
      <c r="E85" s="687"/>
      <c r="F85" s="688">
        <v>0</v>
      </c>
      <c r="G85" s="692"/>
      <c r="H85" s="693">
        <v>0</v>
      </c>
      <c r="I85" s="694"/>
      <c r="J85" s="691">
        <f t="shared" si="2"/>
        <v>0</v>
      </c>
      <c r="L85" s="2">
        <v>25000</v>
      </c>
    </row>
    <row r="86" spans="1:12" ht="12.75">
      <c r="A86" s="712"/>
      <c r="B86" s="685"/>
      <c r="C86" s="649"/>
      <c r="D86" s="650">
        <v>0</v>
      </c>
      <c r="E86" s="687"/>
      <c r="F86" s="688">
        <v>0</v>
      </c>
      <c r="G86" s="692"/>
      <c r="H86" s="693">
        <v>0</v>
      </c>
      <c r="I86" s="694"/>
      <c r="J86" s="691">
        <f t="shared" si="2"/>
        <v>0</v>
      </c>
      <c r="L86" s="2">
        <v>30000</v>
      </c>
    </row>
    <row r="87" spans="1:12" ht="12.75">
      <c r="A87" s="712"/>
      <c r="B87" s="685"/>
      <c r="C87" s="649"/>
      <c r="D87" s="650">
        <v>0</v>
      </c>
      <c r="E87" s="687"/>
      <c r="F87" s="688">
        <v>0</v>
      </c>
      <c r="G87" s="692"/>
      <c r="H87" s="693">
        <v>0</v>
      </c>
      <c r="I87" s="694"/>
      <c r="J87" s="691">
        <f t="shared" si="2"/>
        <v>0</v>
      </c>
      <c r="L87" s="2">
        <v>50000</v>
      </c>
    </row>
    <row r="88" spans="1:10" ht="12.75">
      <c r="A88" s="712"/>
      <c r="B88" s="685"/>
      <c r="C88" s="649"/>
      <c r="D88" s="650">
        <v>0</v>
      </c>
      <c r="E88" s="687"/>
      <c r="F88" s="688">
        <v>0</v>
      </c>
      <c r="G88" s="692"/>
      <c r="H88" s="693">
        <v>0</v>
      </c>
      <c r="I88" s="694"/>
      <c r="J88" s="691">
        <f t="shared" si="2"/>
        <v>0</v>
      </c>
    </row>
    <row r="89" spans="1:10" ht="12.75">
      <c r="A89" s="712"/>
      <c r="B89" s="685"/>
      <c r="C89" s="649"/>
      <c r="D89" s="650">
        <v>0</v>
      </c>
      <c r="E89" s="687"/>
      <c r="F89" s="688">
        <v>0</v>
      </c>
      <c r="G89" s="692"/>
      <c r="H89" s="693">
        <v>0</v>
      </c>
      <c r="I89" s="694"/>
      <c r="J89" s="691">
        <f t="shared" si="2"/>
        <v>0</v>
      </c>
    </row>
    <row r="90" spans="1:10" ht="12.75">
      <c r="A90" s="712"/>
      <c r="B90" s="685"/>
      <c r="C90" s="649"/>
      <c r="D90" s="650"/>
      <c r="E90" s="687"/>
      <c r="F90" s="688"/>
      <c r="G90" s="692"/>
      <c r="H90" s="693"/>
      <c r="I90" s="694"/>
      <c r="J90" s="691"/>
    </row>
    <row r="91" spans="1:11" ht="12.75">
      <c r="A91" s="685"/>
      <c r="B91" s="685"/>
      <c r="C91" s="649"/>
      <c r="D91" s="650"/>
      <c r="E91" s="687"/>
      <c r="F91" s="688"/>
      <c r="G91" s="692"/>
      <c r="H91" s="693"/>
      <c r="I91" s="694"/>
      <c r="J91" s="691"/>
      <c r="K91" s="709"/>
    </row>
    <row r="92" spans="1:17" s="608" customFormat="1" ht="12.75">
      <c r="A92" s="698" t="s">
        <v>268</v>
      </c>
      <c r="B92" s="698"/>
      <c r="C92" s="644"/>
      <c r="D92" s="703">
        <f>SUM(D30:D91)</f>
        <v>0</v>
      </c>
      <c r="E92" s="644"/>
      <c r="F92" s="634"/>
      <c r="G92" s="644"/>
      <c r="H92" s="702"/>
      <c r="I92" s="702"/>
      <c r="J92" s="704">
        <f>SUM(J30:J91)</f>
        <v>0</v>
      </c>
      <c r="K92" s="635"/>
      <c r="M92"/>
      <c r="N92"/>
      <c r="O92"/>
      <c r="P92"/>
      <c r="Q92"/>
    </row>
    <row r="93" spans="1:11" ht="12.75">
      <c r="A93" s="636"/>
      <c r="B93" s="636"/>
      <c r="C93" s="632"/>
      <c r="D93" s="634"/>
      <c r="E93" s="644"/>
      <c r="F93" s="634"/>
      <c r="G93" s="644"/>
      <c r="H93" s="702"/>
      <c r="I93" s="702"/>
      <c r="J93" s="702"/>
      <c r="K93" s="646"/>
    </row>
    <row r="94" spans="1:17" s="608" customFormat="1" ht="15.75" thickBot="1">
      <c r="A94" s="705" t="s">
        <v>269</v>
      </c>
      <c r="B94" s="705"/>
      <c r="C94" s="644"/>
      <c r="D94" s="706">
        <f>D92+D25</f>
        <v>0</v>
      </c>
      <c r="E94" s="644"/>
      <c r="F94" s="634"/>
      <c r="G94" s="644"/>
      <c r="H94" s="702"/>
      <c r="I94" s="702"/>
      <c r="J94" s="707">
        <f>J92+J25</f>
        <v>0</v>
      </c>
      <c r="K94" s="635"/>
      <c r="M94"/>
      <c r="N94"/>
      <c r="O94"/>
      <c r="P94"/>
      <c r="Q94"/>
    </row>
    <row r="95" ht="13.5" thickTop="1"/>
  </sheetData>
  <sheetProtection/>
  <mergeCells count="9">
    <mergeCell ref="A8:B8"/>
    <mergeCell ref="A1:J1"/>
    <mergeCell ref="D6:D7"/>
    <mergeCell ref="F6:F7"/>
    <mergeCell ref="B3:J3"/>
    <mergeCell ref="B2:J2"/>
    <mergeCell ref="D4:J4"/>
    <mergeCell ref="J6:J7"/>
    <mergeCell ref="H6:H7"/>
  </mergeCells>
  <printOptions horizontalCentered="1"/>
  <pageMargins left="0.5" right="0.5" top="0.75" bottom="0.5" header="0.5" footer="0.25"/>
  <pageSetup horizontalDpi="600" verticalDpi="600" orientation="portrait" scale="53" r:id="rId1"/>
  <headerFooter alignWithMargins="0">
    <oddFooter>&amp;LRev. 11/17/04</oddFooter>
  </headerFooter>
  <colBreaks count="1" manualBreakCount="1">
    <brk id="11" max="96" man="1"/>
  </colBreaks>
</worksheet>
</file>

<file path=xl/worksheets/sheet16.xml><?xml version="1.0" encoding="utf-8"?>
<worksheet xmlns="http://schemas.openxmlformats.org/spreadsheetml/2006/main" xmlns:r="http://schemas.openxmlformats.org/officeDocument/2006/relationships">
  <sheetPr>
    <pageSetUpPr fitToPage="1"/>
  </sheetPr>
  <dimension ref="A1:D71"/>
  <sheetViews>
    <sheetView zoomScale="75" zoomScaleNormal="75" zoomScalePageLayoutView="0" workbookViewId="0" topLeftCell="A1">
      <selection activeCell="A1" sqref="A1"/>
    </sheetView>
  </sheetViews>
  <sheetFormatPr defaultColWidth="9.140625" defaultRowHeight="12.75"/>
  <cols>
    <col min="1" max="1" width="32.28125" style="0" customWidth="1"/>
    <col min="2" max="2" width="41.140625" style="0" customWidth="1"/>
    <col min="3" max="3" width="11.00390625" style="0" customWidth="1"/>
    <col min="4" max="4" width="19.7109375" style="0" customWidth="1"/>
  </cols>
  <sheetData>
    <row r="1" spans="1:4" ht="22.5" customHeight="1">
      <c r="A1" s="957" t="s">
        <v>271</v>
      </c>
      <c r="B1" s="607"/>
      <c r="C1" s="607"/>
      <c r="D1" s="607"/>
    </row>
    <row r="2" spans="1:4" ht="15">
      <c r="A2" s="611" t="s">
        <v>179</v>
      </c>
      <c r="B2" s="839" t="s">
        <v>46</v>
      </c>
      <c r="C2" s="840"/>
      <c r="D2" s="840"/>
    </row>
    <row r="3" spans="1:4" ht="15">
      <c r="A3" s="611"/>
      <c r="B3" s="984" t="s">
        <v>272</v>
      </c>
      <c r="C3" s="983"/>
      <c r="D3" s="983"/>
    </row>
    <row r="4" spans="1:4" ht="15">
      <c r="A4" s="612"/>
      <c r="B4" s="984" t="s">
        <v>338</v>
      </c>
      <c r="C4" s="979"/>
      <c r="D4" s="979"/>
    </row>
    <row r="5" spans="1:4" ht="12.75">
      <c r="A5" s="612"/>
      <c r="B5" s="612"/>
      <c r="C5" s="616"/>
      <c r="D5" s="616"/>
    </row>
    <row r="6" spans="1:4" ht="12.75" customHeight="1" thickBot="1">
      <c r="A6" s="620"/>
      <c r="B6" s="620"/>
      <c r="C6" s="713"/>
      <c r="D6" s="714"/>
    </row>
    <row r="7" spans="1:4" ht="15.75" customHeight="1">
      <c r="A7" s="992" t="s">
        <v>273</v>
      </c>
      <c r="B7" s="993"/>
      <c r="C7" s="841" t="s">
        <v>274</v>
      </c>
      <c r="D7" s="841" t="s">
        <v>275</v>
      </c>
    </row>
    <row r="8" spans="1:4" ht="12.75">
      <c r="A8" s="715" t="s">
        <v>276</v>
      </c>
      <c r="B8" s="716" t="s">
        <v>277</v>
      </c>
      <c r="C8" s="842"/>
      <c r="D8" s="842"/>
    </row>
    <row r="9" spans="1:4" ht="12.75">
      <c r="A9" s="717"/>
      <c r="B9" s="718"/>
      <c r="C9" s="719"/>
      <c r="D9" s="720"/>
    </row>
    <row r="10" spans="1:4" ht="12.75">
      <c r="A10" s="732" t="s">
        <v>313</v>
      </c>
      <c r="B10" s="718" t="s">
        <v>313</v>
      </c>
      <c r="C10" s="719">
        <v>0</v>
      </c>
      <c r="D10" s="849">
        <v>0</v>
      </c>
    </row>
    <row r="11" spans="1:4" ht="12.75">
      <c r="A11" s="732" t="s">
        <v>313</v>
      </c>
      <c r="B11" s="718" t="s">
        <v>313</v>
      </c>
      <c r="C11" s="719">
        <v>0</v>
      </c>
      <c r="D11" s="849">
        <v>0</v>
      </c>
    </row>
    <row r="12" spans="1:4" ht="12.75">
      <c r="A12" s="732" t="s">
        <v>313</v>
      </c>
      <c r="B12" s="718" t="s">
        <v>313</v>
      </c>
      <c r="C12" s="719">
        <v>0</v>
      </c>
      <c r="D12" s="849">
        <v>0</v>
      </c>
    </row>
    <row r="13" spans="1:4" ht="12.75">
      <c r="A13" s="717"/>
      <c r="B13" s="718"/>
      <c r="C13" s="719">
        <v>0</v>
      </c>
      <c r="D13" s="849">
        <v>0</v>
      </c>
    </row>
    <row r="14" spans="1:4" ht="12.75">
      <c r="A14" s="717"/>
      <c r="B14" s="718"/>
      <c r="C14" s="719">
        <v>0</v>
      </c>
      <c r="D14" s="849">
        <v>0</v>
      </c>
    </row>
    <row r="15" spans="1:4" ht="12.75">
      <c r="A15" s="717"/>
      <c r="B15" s="718"/>
      <c r="C15" s="719">
        <v>0</v>
      </c>
      <c r="D15" s="849">
        <v>0</v>
      </c>
    </row>
    <row r="16" spans="1:4" ht="12.75">
      <c r="A16" s="717"/>
      <c r="B16" s="718"/>
      <c r="C16" s="719">
        <v>0</v>
      </c>
      <c r="D16" s="849">
        <v>0</v>
      </c>
    </row>
    <row r="17" spans="1:4" ht="12.75">
      <c r="A17" s="717"/>
      <c r="B17" s="718"/>
      <c r="C17" s="719">
        <v>0</v>
      </c>
      <c r="D17" s="849">
        <v>0</v>
      </c>
    </row>
    <row r="18" spans="1:4" ht="12.75">
      <c r="A18" s="717"/>
      <c r="B18" s="718"/>
      <c r="C18" s="719">
        <v>0</v>
      </c>
      <c r="D18" s="849">
        <v>0</v>
      </c>
    </row>
    <row r="19" spans="1:4" ht="12.75">
      <c r="A19" s="717"/>
      <c r="B19" s="718"/>
      <c r="C19" s="719">
        <v>0</v>
      </c>
      <c r="D19" s="849">
        <v>0</v>
      </c>
    </row>
    <row r="20" spans="1:4" ht="12.75">
      <c r="A20" s="717"/>
      <c r="B20" s="718"/>
      <c r="C20" s="719">
        <v>0</v>
      </c>
      <c r="D20" s="849">
        <v>0</v>
      </c>
    </row>
    <row r="21" spans="1:4" ht="12.75">
      <c r="A21" s="717"/>
      <c r="B21" s="718"/>
      <c r="C21" s="719">
        <v>0</v>
      </c>
      <c r="D21" s="849">
        <v>0</v>
      </c>
    </row>
    <row r="22" spans="1:4" ht="12.75">
      <c r="A22" s="717"/>
      <c r="B22" s="718"/>
      <c r="C22" s="719">
        <v>0</v>
      </c>
      <c r="D22" s="849">
        <v>0</v>
      </c>
    </row>
    <row r="23" spans="1:4" ht="12.75">
      <c r="A23" s="717"/>
      <c r="B23" s="718"/>
      <c r="C23" s="719">
        <v>0</v>
      </c>
      <c r="D23" s="849">
        <v>0</v>
      </c>
    </row>
    <row r="24" spans="1:4" ht="12.75">
      <c r="A24" s="717"/>
      <c r="B24" s="718"/>
      <c r="C24" s="719">
        <v>0</v>
      </c>
      <c r="D24" s="849">
        <v>0</v>
      </c>
    </row>
    <row r="25" spans="1:4" ht="12.75">
      <c r="A25" s="717"/>
      <c r="B25" s="718"/>
      <c r="C25" s="719">
        <v>0</v>
      </c>
      <c r="D25" s="849">
        <v>0</v>
      </c>
    </row>
    <row r="26" spans="1:4" ht="12.75">
      <c r="A26" s="717"/>
      <c r="B26" s="718"/>
      <c r="C26" s="719">
        <v>0</v>
      </c>
      <c r="D26" s="849">
        <v>0</v>
      </c>
    </row>
    <row r="27" spans="1:4" ht="12.75">
      <c r="A27" s="717"/>
      <c r="B27" s="718"/>
      <c r="C27" s="719">
        <v>0</v>
      </c>
      <c r="D27" s="849">
        <v>0</v>
      </c>
    </row>
    <row r="28" spans="1:4" ht="12.75">
      <c r="A28" s="717"/>
      <c r="B28" s="718"/>
      <c r="C28" s="719">
        <v>0</v>
      </c>
      <c r="D28" s="849">
        <v>0</v>
      </c>
    </row>
    <row r="29" spans="1:4" ht="12.75">
      <c r="A29" s="717"/>
      <c r="B29" s="718"/>
      <c r="C29" s="719">
        <v>0</v>
      </c>
      <c r="D29" s="849">
        <v>0</v>
      </c>
    </row>
    <row r="30" spans="1:4" ht="12.75">
      <c r="A30" s="717"/>
      <c r="B30" s="718"/>
      <c r="C30" s="719">
        <v>0</v>
      </c>
      <c r="D30" s="849">
        <v>0</v>
      </c>
    </row>
    <row r="31" spans="1:4" ht="12.75">
      <c r="A31" s="717"/>
      <c r="B31" s="718"/>
      <c r="C31" s="719">
        <v>0</v>
      </c>
      <c r="D31" s="849">
        <v>0</v>
      </c>
    </row>
    <row r="32" spans="1:4" ht="12.75">
      <c r="A32" s="717"/>
      <c r="B32" s="718"/>
      <c r="C32" s="719">
        <v>0</v>
      </c>
      <c r="D32" s="849">
        <v>0</v>
      </c>
    </row>
    <row r="33" spans="1:4" ht="12.75">
      <c r="A33" s="717"/>
      <c r="B33" s="718"/>
      <c r="C33" s="719">
        <v>0</v>
      </c>
      <c r="D33" s="849">
        <v>0</v>
      </c>
    </row>
    <row r="34" spans="1:4" ht="12.75">
      <c r="A34" s="717"/>
      <c r="B34" s="718"/>
      <c r="C34" s="719">
        <v>0</v>
      </c>
      <c r="D34" s="849">
        <v>0</v>
      </c>
    </row>
    <row r="35" spans="1:4" ht="12.75">
      <c r="A35" s="717"/>
      <c r="B35" s="718"/>
      <c r="C35" s="719">
        <v>0</v>
      </c>
      <c r="D35" s="849">
        <v>0</v>
      </c>
    </row>
    <row r="36" spans="1:4" ht="12.75">
      <c r="A36" s="717"/>
      <c r="B36" s="718"/>
      <c r="C36" s="719">
        <v>0</v>
      </c>
      <c r="D36" s="849">
        <v>0</v>
      </c>
    </row>
    <row r="37" spans="1:4" ht="12.75">
      <c r="A37" s="717"/>
      <c r="B37" s="718"/>
      <c r="C37" s="719">
        <v>0</v>
      </c>
      <c r="D37" s="849">
        <v>0</v>
      </c>
    </row>
    <row r="38" spans="1:4" ht="12.75">
      <c r="A38" s="717"/>
      <c r="B38" s="718"/>
      <c r="C38" s="719">
        <v>0</v>
      </c>
      <c r="D38" s="849">
        <v>0</v>
      </c>
    </row>
    <row r="39" spans="1:4" ht="12.75">
      <c r="A39" s="717"/>
      <c r="B39" s="718"/>
      <c r="C39" s="719">
        <v>0</v>
      </c>
      <c r="D39" s="849">
        <v>0</v>
      </c>
    </row>
    <row r="40" spans="1:4" ht="12.75">
      <c r="A40" s="717"/>
      <c r="B40" s="718"/>
      <c r="C40" s="719">
        <v>0</v>
      </c>
      <c r="D40" s="849">
        <v>0</v>
      </c>
    </row>
    <row r="41" spans="1:4" ht="12.75">
      <c r="A41" s="717"/>
      <c r="B41" s="718"/>
      <c r="C41" s="719">
        <v>0</v>
      </c>
      <c r="D41" s="849">
        <v>0</v>
      </c>
    </row>
    <row r="42" spans="1:4" ht="12.75">
      <c r="A42" s="717"/>
      <c r="B42" s="718"/>
      <c r="C42" s="719">
        <v>0</v>
      </c>
      <c r="D42" s="849">
        <v>0</v>
      </c>
    </row>
    <row r="43" spans="1:4" ht="12.75">
      <c r="A43" s="717"/>
      <c r="B43" s="718"/>
      <c r="C43" s="719">
        <v>0</v>
      </c>
      <c r="D43" s="849">
        <v>0</v>
      </c>
    </row>
    <row r="44" spans="1:4" ht="12.75">
      <c r="A44" s="717"/>
      <c r="B44" s="718"/>
      <c r="C44" s="719">
        <v>0</v>
      </c>
      <c r="D44" s="849">
        <v>0</v>
      </c>
    </row>
    <row r="45" spans="1:4" ht="12.75">
      <c r="A45" s="717"/>
      <c r="B45" s="718"/>
      <c r="C45" s="719">
        <v>0</v>
      </c>
      <c r="D45" s="849">
        <v>0</v>
      </c>
    </row>
    <row r="46" spans="1:4" ht="12.75">
      <c r="A46" s="717"/>
      <c r="B46" s="718"/>
      <c r="C46" s="719">
        <v>0</v>
      </c>
      <c r="D46" s="849">
        <v>0</v>
      </c>
    </row>
    <row r="47" spans="1:4" ht="12.75">
      <c r="A47" s="717"/>
      <c r="B47" s="718"/>
      <c r="C47" s="719">
        <v>0</v>
      </c>
      <c r="D47" s="849">
        <v>0</v>
      </c>
    </row>
    <row r="48" spans="1:4" ht="12.75">
      <c r="A48" s="721"/>
      <c r="B48" s="718"/>
      <c r="C48" s="719">
        <v>0</v>
      </c>
      <c r="D48" s="849">
        <v>0</v>
      </c>
    </row>
    <row r="49" spans="1:4" ht="12.75">
      <c r="A49" s="717"/>
      <c r="B49" s="718"/>
      <c r="C49" s="719">
        <v>0</v>
      </c>
      <c r="D49" s="849">
        <v>0</v>
      </c>
    </row>
    <row r="50" spans="1:4" ht="12.75">
      <c r="A50" s="717"/>
      <c r="B50" s="718"/>
      <c r="C50" s="719"/>
      <c r="D50" s="719"/>
    </row>
    <row r="51" spans="1:4" ht="13.5" thickBot="1">
      <c r="A51" s="722" t="s">
        <v>278</v>
      </c>
      <c r="B51" s="723"/>
      <c r="C51" s="724">
        <f>SUM(C10:C50)</f>
        <v>0</v>
      </c>
      <c r="D51" s="848">
        <f>SUM(D10:D50)</f>
        <v>0</v>
      </c>
    </row>
    <row r="52" spans="1:4" ht="12.75">
      <c r="A52" s="314"/>
      <c r="B52" s="314"/>
      <c r="C52" s="725"/>
      <c r="D52" s="726"/>
    </row>
    <row r="53" spans="1:4" ht="12.75">
      <c r="A53" s="727"/>
      <c r="B53" s="727"/>
      <c r="C53" s="725"/>
      <c r="D53" s="726"/>
    </row>
    <row r="54" spans="1:4" ht="12.75">
      <c r="A54" s="728"/>
      <c r="B54" s="728"/>
      <c r="C54" s="725"/>
      <c r="D54" s="726"/>
    </row>
    <row r="55" spans="1:4" ht="12.75">
      <c r="A55" s="729"/>
      <c r="B55" s="729"/>
      <c r="C55" s="725"/>
      <c r="D55" s="726"/>
    </row>
    <row r="56" spans="1:4" ht="12.75">
      <c r="A56" s="729"/>
      <c r="B56" s="729"/>
      <c r="C56" s="725"/>
      <c r="D56" s="726"/>
    </row>
    <row r="57" spans="1:4" ht="12.75">
      <c r="A57" s="729"/>
      <c r="B57" s="729"/>
      <c r="C57" s="725"/>
      <c r="D57" s="726"/>
    </row>
    <row r="58" spans="1:4" ht="12.75">
      <c r="A58" s="729"/>
      <c r="B58" s="729"/>
      <c r="C58" s="725"/>
      <c r="D58" s="726"/>
    </row>
    <row r="59" spans="1:4" ht="12.75">
      <c r="A59" s="729"/>
      <c r="B59" s="729"/>
      <c r="C59" s="725"/>
      <c r="D59" s="726"/>
    </row>
    <row r="60" spans="1:4" ht="12.75">
      <c r="A60" s="729"/>
      <c r="B60" s="729"/>
      <c r="C60" s="725"/>
      <c r="D60" s="726"/>
    </row>
    <row r="61" spans="1:4" ht="12.75">
      <c r="A61" s="729"/>
      <c r="B61" s="729"/>
      <c r="C61" s="725"/>
      <c r="D61" s="726"/>
    </row>
    <row r="62" spans="1:4" ht="12.75">
      <c r="A62" s="729"/>
      <c r="B62" s="729"/>
      <c r="C62" s="725"/>
      <c r="D62" s="726"/>
    </row>
    <row r="63" spans="1:4" ht="12.75">
      <c r="A63" s="729"/>
      <c r="B63" s="729"/>
      <c r="C63" s="725"/>
      <c r="D63" s="726"/>
    </row>
    <row r="64" spans="1:4" ht="12.75">
      <c r="A64" s="729"/>
      <c r="B64" s="729"/>
      <c r="C64" s="725"/>
      <c r="D64" s="726"/>
    </row>
    <row r="65" spans="1:4" ht="12.75">
      <c r="A65" s="729"/>
      <c r="B65" s="729"/>
      <c r="C65" s="725"/>
      <c r="D65" s="726"/>
    </row>
    <row r="66" spans="1:4" ht="12.75">
      <c r="A66" s="729"/>
      <c r="B66" s="729"/>
      <c r="C66" s="725"/>
      <c r="D66" s="726"/>
    </row>
    <row r="67" spans="1:4" ht="12.75">
      <c r="A67" s="729"/>
      <c r="B67" s="729"/>
      <c r="C67" s="725"/>
      <c r="D67" s="726"/>
    </row>
    <row r="68" spans="1:4" ht="12.75">
      <c r="A68" s="729"/>
      <c r="B68" s="729"/>
      <c r="C68" s="725"/>
      <c r="D68" s="726"/>
    </row>
    <row r="69" spans="1:4" ht="12.75">
      <c r="A69" s="730"/>
      <c r="B69" s="730"/>
      <c r="C69" s="726"/>
      <c r="D69" s="726"/>
    </row>
    <row r="70" spans="1:4" ht="12.75">
      <c r="A70" s="729"/>
      <c r="B70" s="729"/>
      <c r="C70" s="725"/>
      <c r="D70" s="726"/>
    </row>
    <row r="71" spans="1:4" ht="15">
      <c r="A71" s="731"/>
      <c r="B71" s="731"/>
      <c r="C71" s="726"/>
      <c r="D71" s="726"/>
    </row>
  </sheetData>
  <sheetProtection/>
  <mergeCells count="3">
    <mergeCell ref="B3:D3"/>
    <mergeCell ref="B4:D4"/>
    <mergeCell ref="A7:B7"/>
  </mergeCells>
  <printOptions horizontalCentered="1"/>
  <pageMargins left="0" right="0" top="1" bottom="1" header="0.5" footer="0.5"/>
  <pageSetup fitToHeight="1" fitToWidth="1" horizontalDpi="1200" verticalDpi="1200" orientation="portrait" r:id="rId3"/>
  <headerFooter alignWithMargins="0">
    <oddFooter>&amp;LRev. 11/17/04</oddFooter>
  </headerFooter>
  <legacyDrawing r:id="rId2"/>
</worksheet>
</file>

<file path=xl/worksheets/sheet17.xml><?xml version="1.0" encoding="utf-8"?>
<worksheet xmlns="http://schemas.openxmlformats.org/spreadsheetml/2006/main" xmlns:r="http://schemas.openxmlformats.org/officeDocument/2006/relationships">
  <dimension ref="A1:Q94"/>
  <sheetViews>
    <sheetView view="pageBreakPreview" zoomScale="75" zoomScaleSheetLayoutView="75" zoomScalePageLayoutView="0" workbookViewId="0" topLeftCell="A1">
      <selection activeCell="H6" sqref="H6:H7"/>
    </sheetView>
  </sheetViews>
  <sheetFormatPr defaultColWidth="9.140625" defaultRowHeight="12.75"/>
  <cols>
    <col min="1" max="1" width="31.57421875" style="0" customWidth="1"/>
    <col min="2" max="2" width="46.140625" style="0" customWidth="1"/>
    <col min="3" max="3" width="2.140625" style="0" customWidth="1"/>
    <col min="4" max="4" width="15.7109375" style="678" customWidth="1"/>
    <col min="5" max="5" width="1.7109375" style="0" customWidth="1"/>
    <col min="6" max="6" width="15.7109375" style="678" customWidth="1"/>
    <col min="7" max="7" width="1.7109375" style="0" customWidth="1"/>
    <col min="8" max="8" width="15.7109375" style="678" customWidth="1"/>
    <col min="9" max="9" width="1.7109375" style="0" customWidth="1"/>
    <col min="10" max="10" width="15.7109375" style="678" customWidth="1"/>
    <col min="11" max="11" width="11.57421875" style="0" customWidth="1"/>
    <col min="12" max="12" width="0.85546875" style="0" hidden="1" customWidth="1"/>
  </cols>
  <sheetData>
    <row r="1" spans="1:10" ht="21" customHeight="1">
      <c r="A1" s="982" t="s">
        <v>257</v>
      </c>
      <c r="B1" s="983"/>
      <c r="C1" s="983"/>
      <c r="D1" s="983"/>
      <c r="E1" s="983"/>
      <c r="F1" s="983"/>
      <c r="G1" s="983"/>
      <c r="H1" s="983"/>
      <c r="I1" s="983"/>
      <c r="J1" s="983"/>
    </row>
    <row r="2" spans="1:10" ht="15">
      <c r="A2" s="611" t="s">
        <v>179</v>
      </c>
      <c r="B2" s="989">
        <f>T('[6]Cost Verification Form'!$B$2)</f>
      </c>
      <c r="C2" s="990"/>
      <c r="D2" s="990"/>
      <c r="E2" s="990"/>
      <c r="F2" s="990"/>
      <c r="G2" s="990"/>
      <c r="H2" s="990"/>
      <c r="I2" s="990"/>
      <c r="J2" s="990"/>
    </row>
    <row r="3" spans="2:10" ht="15">
      <c r="B3" s="984" t="s">
        <v>180</v>
      </c>
      <c r="C3" s="983"/>
      <c r="D3" s="983"/>
      <c r="E3" s="983"/>
      <c r="F3" s="983"/>
      <c r="G3" s="983"/>
      <c r="H3" s="983"/>
      <c r="I3" s="983"/>
      <c r="J3" s="983"/>
    </row>
    <row r="4" spans="1:10" ht="15">
      <c r="A4" s="612"/>
      <c r="B4" s="680"/>
      <c r="C4" s="680"/>
      <c r="D4" s="991" t="s">
        <v>339</v>
      </c>
      <c r="E4" s="989"/>
      <c r="F4" s="989"/>
      <c r="G4" s="989"/>
      <c r="H4" s="989"/>
      <c r="I4" s="989"/>
      <c r="J4" s="989"/>
    </row>
    <row r="5" spans="1:10" ht="12.75">
      <c r="A5" s="612"/>
      <c r="B5" s="612"/>
      <c r="C5" s="616"/>
      <c r="D5" s="618"/>
      <c r="E5" s="616"/>
      <c r="F5" s="617"/>
      <c r="G5" s="616"/>
      <c r="H5" s="617"/>
      <c r="I5" s="612"/>
      <c r="J5" s="618"/>
    </row>
    <row r="6" spans="1:10" ht="12.75" customHeight="1">
      <c r="A6" s="620"/>
      <c r="B6" s="620"/>
      <c r="C6" s="616"/>
      <c r="D6" s="987" t="s">
        <v>258</v>
      </c>
      <c r="E6" s="616"/>
      <c r="F6" s="987" t="s">
        <v>259</v>
      </c>
      <c r="G6" s="616"/>
      <c r="H6" s="987" t="s">
        <v>260</v>
      </c>
      <c r="I6" s="621"/>
      <c r="J6" s="987" t="s">
        <v>261</v>
      </c>
    </row>
    <row r="7" spans="1:10" ht="13.5" customHeight="1">
      <c r="A7" s="681"/>
      <c r="B7" s="681"/>
      <c r="C7" s="682"/>
      <c r="D7" s="988"/>
      <c r="E7" s="682"/>
      <c r="F7" s="988"/>
      <c r="G7" s="682"/>
      <c r="H7" s="988"/>
      <c r="I7" s="549"/>
      <c r="J7" s="988"/>
    </row>
    <row r="8" spans="1:10" ht="13.5" customHeight="1">
      <c r="A8" s="985" t="s">
        <v>262</v>
      </c>
      <c r="B8" s="986"/>
      <c r="C8" s="627"/>
      <c r="D8" s="628"/>
      <c r="E8" s="627"/>
      <c r="F8" s="628"/>
      <c r="G8" s="629"/>
      <c r="H8" s="628"/>
      <c r="I8" s="630"/>
      <c r="J8" s="628"/>
    </row>
    <row r="9" spans="1:10" ht="18.75" customHeight="1">
      <c r="A9" s="683" t="s">
        <v>263</v>
      </c>
      <c r="B9" s="683"/>
      <c r="C9" s="632"/>
      <c r="D9" s="633"/>
      <c r="E9" s="632"/>
      <c r="F9" s="633"/>
      <c r="G9" s="632"/>
      <c r="H9" s="633"/>
      <c r="I9" s="632"/>
      <c r="J9" s="633"/>
    </row>
    <row r="10" spans="1:10" ht="12.75">
      <c r="A10" s="631" t="s">
        <v>264</v>
      </c>
      <c r="B10" s="631" t="s">
        <v>265</v>
      </c>
      <c r="C10" s="636"/>
      <c r="D10" s="636"/>
      <c r="E10" s="636"/>
      <c r="F10" s="636"/>
      <c r="G10" s="636"/>
      <c r="H10" s="684"/>
      <c r="I10" s="684"/>
      <c r="J10" s="684"/>
    </row>
    <row r="11" spans="1:12" ht="12.75">
      <c r="A11" s="712" t="s">
        <v>313</v>
      </c>
      <c r="B11" s="685" t="s">
        <v>313</v>
      </c>
      <c r="C11" s="648"/>
      <c r="D11" s="650">
        <v>0</v>
      </c>
      <c r="E11" s="687"/>
      <c r="F11" s="688">
        <v>0</v>
      </c>
      <c r="G11" s="687"/>
      <c r="H11" s="689">
        <v>0</v>
      </c>
      <c r="I11" s="690"/>
      <c r="J11" s="691">
        <f aca="true" t="shared" si="0" ref="J11:J23">(D11*F11)*H11</f>
        <v>0</v>
      </c>
      <c r="L11" s="111">
        <v>92000</v>
      </c>
    </row>
    <row r="12" spans="1:12" ht="12.75">
      <c r="A12" s="712" t="s">
        <v>313</v>
      </c>
      <c r="B12" s="685" t="s">
        <v>313</v>
      </c>
      <c r="C12" s="649"/>
      <c r="D12" s="650">
        <v>0</v>
      </c>
      <c r="E12" s="687"/>
      <c r="F12" s="688">
        <v>0</v>
      </c>
      <c r="G12" s="692"/>
      <c r="H12" s="693">
        <v>0</v>
      </c>
      <c r="I12" s="694"/>
      <c r="J12" s="691">
        <f t="shared" si="0"/>
        <v>0</v>
      </c>
      <c r="L12" s="2">
        <v>70000</v>
      </c>
    </row>
    <row r="13" spans="1:12" ht="12.75">
      <c r="A13" s="712" t="s">
        <v>313</v>
      </c>
      <c r="B13" s="685" t="s">
        <v>313</v>
      </c>
      <c r="C13" s="648"/>
      <c r="D13" s="650">
        <v>0</v>
      </c>
      <c r="E13" s="687"/>
      <c r="F13" s="688">
        <v>0</v>
      </c>
      <c r="G13" s="687"/>
      <c r="H13" s="693">
        <v>0</v>
      </c>
      <c r="I13" s="690"/>
      <c r="J13" s="691">
        <f t="shared" si="0"/>
        <v>0</v>
      </c>
      <c r="L13" s="2">
        <v>22000</v>
      </c>
    </row>
    <row r="14" spans="1:12" ht="12.75">
      <c r="A14" s="712" t="s">
        <v>313</v>
      </c>
      <c r="B14" s="685" t="s">
        <v>313</v>
      </c>
      <c r="C14" s="648"/>
      <c r="D14" s="650">
        <v>0</v>
      </c>
      <c r="E14" s="687"/>
      <c r="F14" s="688">
        <v>0</v>
      </c>
      <c r="G14" s="687"/>
      <c r="H14" s="693">
        <v>0</v>
      </c>
      <c r="I14" s="690"/>
      <c r="J14" s="691">
        <f t="shared" si="0"/>
        <v>0</v>
      </c>
      <c r="L14" s="2">
        <v>28000</v>
      </c>
    </row>
    <row r="15" spans="1:12" ht="12.75">
      <c r="A15" s="712" t="s">
        <v>313</v>
      </c>
      <c r="B15" s="685" t="s">
        <v>313</v>
      </c>
      <c r="C15" s="648"/>
      <c r="D15" s="650">
        <v>0</v>
      </c>
      <c r="E15" s="687"/>
      <c r="F15" s="688">
        <v>0</v>
      </c>
      <c r="G15" s="687"/>
      <c r="H15" s="693">
        <v>0</v>
      </c>
      <c r="I15" s="690"/>
      <c r="J15" s="691">
        <f t="shared" si="0"/>
        <v>0</v>
      </c>
      <c r="L15" s="708">
        <f>'[5]G&amp;A'!$D$39</f>
        <v>25000</v>
      </c>
    </row>
    <row r="16" spans="1:10" ht="12.75">
      <c r="A16" s="712" t="s">
        <v>313</v>
      </c>
      <c r="B16" s="685" t="s">
        <v>313</v>
      </c>
      <c r="C16" s="648"/>
      <c r="D16" s="650">
        <v>0</v>
      </c>
      <c r="E16" s="687"/>
      <c r="F16" s="688">
        <v>0</v>
      </c>
      <c r="G16" s="687"/>
      <c r="H16" s="693">
        <v>0</v>
      </c>
      <c r="I16" s="690"/>
      <c r="J16" s="691">
        <f t="shared" si="0"/>
        <v>0</v>
      </c>
    </row>
    <row r="17" spans="1:10" ht="12.75">
      <c r="A17" s="712" t="s">
        <v>313</v>
      </c>
      <c r="B17" s="685" t="s">
        <v>313</v>
      </c>
      <c r="C17" s="648"/>
      <c r="D17" s="650">
        <v>0</v>
      </c>
      <c r="E17" s="687"/>
      <c r="F17" s="688">
        <v>0</v>
      </c>
      <c r="G17" s="687"/>
      <c r="H17" s="693">
        <v>0</v>
      </c>
      <c r="I17" s="690"/>
      <c r="J17" s="691">
        <f t="shared" si="0"/>
        <v>0</v>
      </c>
    </row>
    <row r="18" spans="1:10" ht="12.75">
      <c r="A18" s="712" t="s">
        <v>313</v>
      </c>
      <c r="B18" s="685" t="s">
        <v>313</v>
      </c>
      <c r="C18" s="648"/>
      <c r="D18" s="650">
        <v>0</v>
      </c>
      <c r="E18" s="687"/>
      <c r="F18" s="688">
        <v>0</v>
      </c>
      <c r="G18" s="687"/>
      <c r="H18" s="693">
        <v>0</v>
      </c>
      <c r="I18" s="690"/>
      <c r="J18" s="691">
        <f t="shared" si="0"/>
        <v>0</v>
      </c>
    </row>
    <row r="19" spans="1:10" ht="12.75">
      <c r="A19" s="712" t="s">
        <v>313</v>
      </c>
      <c r="B19" s="685" t="s">
        <v>313</v>
      </c>
      <c r="C19" s="648"/>
      <c r="D19" s="650">
        <v>0</v>
      </c>
      <c r="E19" s="687"/>
      <c r="F19" s="688">
        <v>0</v>
      </c>
      <c r="G19" s="687"/>
      <c r="H19" s="693">
        <v>0</v>
      </c>
      <c r="I19" s="690"/>
      <c r="J19" s="691">
        <f t="shared" si="0"/>
        <v>0</v>
      </c>
    </row>
    <row r="20" spans="1:10" ht="12.75">
      <c r="A20" s="712" t="s">
        <v>313</v>
      </c>
      <c r="B20" s="685" t="s">
        <v>313</v>
      </c>
      <c r="C20" s="648"/>
      <c r="D20" s="650">
        <v>0</v>
      </c>
      <c r="E20" s="687"/>
      <c r="F20" s="688">
        <v>0</v>
      </c>
      <c r="G20" s="687"/>
      <c r="H20" s="693">
        <v>0</v>
      </c>
      <c r="I20" s="690"/>
      <c r="J20" s="691">
        <f t="shared" si="0"/>
        <v>0</v>
      </c>
    </row>
    <row r="21" spans="1:10" ht="12.75">
      <c r="A21" s="712"/>
      <c r="B21" s="685"/>
      <c r="C21" s="648"/>
      <c r="D21" s="650">
        <v>0</v>
      </c>
      <c r="E21" s="687"/>
      <c r="F21" s="688">
        <v>0</v>
      </c>
      <c r="G21" s="687"/>
      <c r="H21" s="693">
        <v>0</v>
      </c>
      <c r="I21" s="690"/>
      <c r="J21" s="691">
        <f t="shared" si="0"/>
        <v>0</v>
      </c>
    </row>
    <row r="22" spans="1:17" s="608" customFormat="1" ht="12.75">
      <c r="A22" s="712"/>
      <c r="B22" s="685"/>
      <c r="C22" s="648"/>
      <c r="D22" s="650">
        <v>0</v>
      </c>
      <c r="E22" s="687"/>
      <c r="F22" s="688">
        <v>0</v>
      </c>
      <c r="G22" s="687"/>
      <c r="H22" s="693">
        <v>0</v>
      </c>
      <c r="I22" s="690"/>
      <c r="J22" s="691">
        <f t="shared" si="0"/>
        <v>0</v>
      </c>
      <c r="K22"/>
      <c r="M22"/>
      <c r="N22"/>
      <c r="O22"/>
      <c r="P22"/>
      <c r="Q22"/>
    </row>
    <row r="23" spans="1:17" s="608" customFormat="1" ht="12.75">
      <c r="A23" s="712"/>
      <c r="B23" s="685"/>
      <c r="C23" s="648"/>
      <c r="D23" s="650">
        <v>0</v>
      </c>
      <c r="E23" s="687"/>
      <c r="F23" s="688">
        <v>0</v>
      </c>
      <c r="G23" s="687"/>
      <c r="H23" s="693">
        <v>0</v>
      </c>
      <c r="I23" s="690"/>
      <c r="J23" s="691">
        <f t="shared" si="0"/>
        <v>0</v>
      </c>
      <c r="K23"/>
      <c r="M23"/>
      <c r="N23"/>
      <c r="O23"/>
      <c r="P23"/>
      <c r="Q23"/>
    </row>
    <row r="24" spans="1:17" s="608" customFormat="1" ht="12.75">
      <c r="A24" s="685"/>
      <c r="B24" s="685"/>
      <c r="C24" s="648"/>
      <c r="D24" s="686"/>
      <c r="E24" s="687"/>
      <c r="F24" s="688"/>
      <c r="G24" s="687"/>
      <c r="H24" s="693"/>
      <c r="I24" s="690"/>
      <c r="J24" s="695"/>
      <c r="K24"/>
      <c r="M24"/>
      <c r="N24"/>
      <c r="O24"/>
      <c r="P24"/>
      <c r="Q24"/>
    </row>
    <row r="25" spans="1:17" s="608" customFormat="1" ht="12.75">
      <c r="A25" s="698" t="s">
        <v>266</v>
      </c>
      <c r="B25" s="698"/>
      <c r="C25" s="699"/>
      <c r="D25" s="700">
        <f>SUM(D11:D24)</f>
        <v>0</v>
      </c>
      <c r="E25" s="699"/>
      <c r="F25" s="699"/>
      <c r="G25" s="699"/>
      <c r="H25" s="701"/>
      <c r="I25" s="701"/>
      <c r="J25" s="641">
        <f>SUM(J11:J24)</f>
        <v>0</v>
      </c>
      <c r="K25"/>
      <c r="M25"/>
      <c r="N25"/>
      <c r="O25"/>
      <c r="P25"/>
      <c r="Q25"/>
    </row>
    <row r="26" spans="1:10" ht="12.75" customHeight="1">
      <c r="A26" s="635"/>
      <c r="B26" s="635"/>
      <c r="C26" s="632"/>
      <c r="D26" s="634"/>
      <c r="E26" s="644"/>
      <c r="F26" s="634"/>
      <c r="G26" s="644"/>
      <c r="H26" s="702"/>
      <c r="I26" s="702"/>
      <c r="J26" s="702"/>
    </row>
    <row r="27" spans="1:10" ht="18.75" customHeight="1">
      <c r="A27" s="683" t="s">
        <v>267</v>
      </c>
      <c r="B27" s="683"/>
      <c r="C27" s="632"/>
      <c r="D27" s="634"/>
      <c r="E27" s="644"/>
      <c r="F27" s="634"/>
      <c r="G27" s="644"/>
      <c r="H27" s="702"/>
      <c r="I27" s="702"/>
      <c r="J27" s="702"/>
    </row>
    <row r="28" spans="1:10" ht="12.75">
      <c r="A28" s="631" t="s">
        <v>264</v>
      </c>
      <c r="B28" s="631" t="s">
        <v>265</v>
      </c>
      <c r="C28" s="632"/>
      <c r="D28" s="634"/>
      <c r="E28" s="644"/>
      <c r="F28" s="634"/>
      <c r="G28" s="644"/>
      <c r="H28" s="702"/>
      <c r="I28" s="702"/>
      <c r="J28" s="702"/>
    </row>
    <row r="29" spans="1:10" ht="12.75">
      <c r="A29" s="685"/>
      <c r="B29" s="685"/>
      <c r="C29" s="649"/>
      <c r="D29" s="686"/>
      <c r="E29" s="692"/>
      <c r="F29" s="688"/>
      <c r="G29" s="692"/>
      <c r="H29" s="689"/>
      <c r="I29" s="694"/>
      <c r="J29" s="691"/>
    </row>
    <row r="30" spans="1:12" ht="12.75">
      <c r="A30" s="712"/>
      <c r="B30" s="685"/>
      <c r="C30" s="649"/>
      <c r="D30" s="650">
        <v>0</v>
      </c>
      <c r="E30" s="687"/>
      <c r="F30" s="688">
        <v>0</v>
      </c>
      <c r="G30" s="692"/>
      <c r="H30" s="693">
        <v>0</v>
      </c>
      <c r="I30" s="694"/>
      <c r="J30" s="691">
        <f aca="true" t="shared" si="1" ref="J30:J61">(D30*F30)*H30</f>
        <v>0</v>
      </c>
      <c r="L30" s="2">
        <v>60000</v>
      </c>
    </row>
    <row r="31" spans="1:12" ht="12.75">
      <c r="A31" s="712"/>
      <c r="B31" s="685"/>
      <c r="C31" s="649"/>
      <c r="D31" s="650">
        <v>0</v>
      </c>
      <c r="E31" s="687"/>
      <c r="F31" s="688">
        <v>0</v>
      </c>
      <c r="G31" s="692"/>
      <c r="H31" s="693">
        <v>0</v>
      </c>
      <c r="I31" s="694"/>
      <c r="J31" s="691">
        <f t="shared" si="1"/>
        <v>0</v>
      </c>
      <c r="L31" s="2">
        <v>45000</v>
      </c>
    </row>
    <row r="32" spans="1:12" ht="12.75">
      <c r="A32" s="712"/>
      <c r="B32" s="685"/>
      <c r="C32" s="649"/>
      <c r="D32" s="650">
        <v>0</v>
      </c>
      <c r="E32" s="687"/>
      <c r="F32" s="688">
        <v>0</v>
      </c>
      <c r="G32" s="692"/>
      <c r="H32" s="693">
        <v>0</v>
      </c>
      <c r="I32" s="694"/>
      <c r="J32" s="691">
        <f t="shared" si="1"/>
        <v>0</v>
      </c>
      <c r="L32" s="2">
        <v>30000</v>
      </c>
    </row>
    <row r="33" spans="1:12" ht="12.75">
      <c r="A33" s="712"/>
      <c r="B33" s="685"/>
      <c r="C33" s="649"/>
      <c r="D33" s="650">
        <v>0</v>
      </c>
      <c r="E33" s="687"/>
      <c r="F33" s="688">
        <v>0</v>
      </c>
      <c r="G33" s="692"/>
      <c r="H33" s="693">
        <v>0</v>
      </c>
      <c r="I33" s="694"/>
      <c r="J33" s="691">
        <f t="shared" si="1"/>
        <v>0</v>
      </c>
      <c r="L33" s="2">
        <v>22000</v>
      </c>
    </row>
    <row r="34" spans="1:12" ht="12.75">
      <c r="A34" s="712"/>
      <c r="B34" s="685"/>
      <c r="C34" s="649"/>
      <c r="D34" s="650">
        <v>0</v>
      </c>
      <c r="E34" s="687"/>
      <c r="F34" s="688">
        <v>0</v>
      </c>
      <c r="G34" s="692"/>
      <c r="H34" s="693">
        <v>0</v>
      </c>
      <c r="I34" s="694"/>
      <c r="J34" s="691">
        <f t="shared" si="1"/>
        <v>0</v>
      </c>
      <c r="L34" s="2">
        <v>45000</v>
      </c>
    </row>
    <row r="35" spans="1:12" ht="12.75">
      <c r="A35" s="712"/>
      <c r="B35" s="685"/>
      <c r="C35" s="649"/>
      <c r="D35" s="650">
        <v>0</v>
      </c>
      <c r="E35" s="687"/>
      <c r="F35" s="688">
        <v>0</v>
      </c>
      <c r="G35" s="692"/>
      <c r="H35" s="693">
        <v>0</v>
      </c>
      <c r="I35" s="694"/>
      <c r="J35" s="691">
        <f t="shared" si="1"/>
        <v>0</v>
      </c>
      <c r="L35" s="2">
        <v>25000</v>
      </c>
    </row>
    <row r="36" spans="1:12" ht="12.75">
      <c r="A36" s="712"/>
      <c r="B36" s="685"/>
      <c r="C36" s="649"/>
      <c r="D36" s="650">
        <v>0</v>
      </c>
      <c r="E36" s="687"/>
      <c r="F36" s="688">
        <v>0</v>
      </c>
      <c r="G36" s="692"/>
      <c r="H36" s="693">
        <v>0</v>
      </c>
      <c r="I36" s="694"/>
      <c r="J36" s="691">
        <f t="shared" si="1"/>
        <v>0</v>
      </c>
      <c r="L36" s="2">
        <v>25000</v>
      </c>
    </row>
    <row r="37" spans="1:12" ht="12.75">
      <c r="A37" s="712"/>
      <c r="B37" s="685"/>
      <c r="C37" s="649"/>
      <c r="D37" s="650">
        <v>0</v>
      </c>
      <c r="E37" s="687"/>
      <c r="F37" s="688">
        <v>0</v>
      </c>
      <c r="G37" s="692"/>
      <c r="H37" s="693">
        <v>0</v>
      </c>
      <c r="I37" s="694"/>
      <c r="J37" s="691">
        <f t="shared" si="1"/>
        <v>0</v>
      </c>
      <c r="L37" s="2">
        <v>25000</v>
      </c>
    </row>
    <row r="38" spans="1:12" ht="12.75">
      <c r="A38" s="712"/>
      <c r="B38" s="685"/>
      <c r="C38" s="649"/>
      <c r="D38" s="650">
        <v>0</v>
      </c>
      <c r="E38" s="687"/>
      <c r="F38" s="688">
        <v>0</v>
      </c>
      <c r="G38" s="692"/>
      <c r="H38" s="693">
        <v>0</v>
      </c>
      <c r="I38" s="694"/>
      <c r="J38" s="691">
        <f t="shared" si="1"/>
        <v>0</v>
      </c>
      <c r="L38" s="2"/>
    </row>
    <row r="39" spans="1:12" ht="12.75">
      <c r="A39" s="712"/>
      <c r="B39" s="685"/>
      <c r="C39" s="649"/>
      <c r="D39" s="650">
        <v>0</v>
      </c>
      <c r="E39" s="687"/>
      <c r="F39" s="688">
        <v>0</v>
      </c>
      <c r="G39" s="692"/>
      <c r="H39" s="693">
        <v>0</v>
      </c>
      <c r="I39" s="694"/>
      <c r="J39" s="691">
        <f t="shared" si="1"/>
        <v>0</v>
      </c>
      <c r="L39" s="2"/>
    </row>
    <row r="40" spans="1:12" ht="12.75">
      <c r="A40" s="712"/>
      <c r="B40" s="685"/>
      <c r="C40" s="649"/>
      <c r="D40" s="650">
        <v>0</v>
      </c>
      <c r="E40" s="687"/>
      <c r="F40" s="688">
        <v>0</v>
      </c>
      <c r="G40" s="692"/>
      <c r="H40" s="693">
        <v>0</v>
      </c>
      <c r="I40" s="694"/>
      <c r="J40" s="691">
        <f t="shared" si="1"/>
        <v>0</v>
      </c>
      <c r="L40" s="2"/>
    </row>
    <row r="41" spans="1:12" ht="12.75">
      <c r="A41" s="712"/>
      <c r="B41" s="685"/>
      <c r="C41" s="649"/>
      <c r="D41" s="650">
        <v>0</v>
      </c>
      <c r="E41" s="687"/>
      <c r="F41" s="688">
        <v>0</v>
      </c>
      <c r="G41" s="692"/>
      <c r="H41" s="693">
        <v>0</v>
      </c>
      <c r="I41" s="694"/>
      <c r="J41" s="691">
        <f t="shared" si="1"/>
        <v>0</v>
      </c>
      <c r="L41" s="2"/>
    </row>
    <row r="42" spans="1:12" ht="12.75">
      <c r="A42" s="712"/>
      <c r="B42" s="685"/>
      <c r="C42" s="649"/>
      <c r="D42" s="650">
        <v>0</v>
      </c>
      <c r="E42" s="687"/>
      <c r="F42" s="688">
        <v>0</v>
      </c>
      <c r="G42" s="692"/>
      <c r="H42" s="693">
        <v>0</v>
      </c>
      <c r="I42" s="694"/>
      <c r="J42" s="691">
        <f t="shared" si="1"/>
        <v>0</v>
      </c>
      <c r="L42" s="2"/>
    </row>
    <row r="43" spans="1:12" ht="12.75">
      <c r="A43" s="712"/>
      <c r="B43" s="685"/>
      <c r="C43" s="649"/>
      <c r="D43" s="650">
        <v>0</v>
      </c>
      <c r="E43" s="687"/>
      <c r="F43" s="688">
        <v>0</v>
      </c>
      <c r="G43" s="692"/>
      <c r="H43" s="693">
        <v>0</v>
      </c>
      <c r="I43" s="694"/>
      <c r="J43" s="691">
        <f t="shared" si="1"/>
        <v>0</v>
      </c>
      <c r="L43" s="2"/>
    </row>
    <row r="44" spans="1:12" ht="12.75">
      <c r="A44" s="712"/>
      <c r="B44" s="685"/>
      <c r="C44" s="649"/>
      <c r="D44" s="650">
        <v>0</v>
      </c>
      <c r="E44" s="687"/>
      <c r="F44" s="688">
        <v>0</v>
      </c>
      <c r="G44" s="692"/>
      <c r="H44" s="693">
        <v>0</v>
      </c>
      <c r="I44" s="694"/>
      <c r="J44" s="691">
        <f t="shared" si="1"/>
        <v>0</v>
      </c>
      <c r="L44" s="2"/>
    </row>
    <row r="45" spans="1:12" ht="12.75">
      <c r="A45" s="712"/>
      <c r="B45" s="685"/>
      <c r="C45" s="649"/>
      <c r="D45" s="650">
        <v>0</v>
      </c>
      <c r="E45" s="687"/>
      <c r="F45" s="688">
        <v>0</v>
      </c>
      <c r="G45" s="692"/>
      <c r="H45" s="693">
        <v>0</v>
      </c>
      <c r="I45" s="694"/>
      <c r="J45" s="691">
        <f t="shared" si="1"/>
        <v>0</v>
      </c>
      <c r="L45" s="2"/>
    </row>
    <row r="46" spans="1:12" ht="12.75">
      <c r="A46" s="712"/>
      <c r="B46" s="685"/>
      <c r="C46" s="649"/>
      <c r="D46" s="650">
        <v>0</v>
      </c>
      <c r="E46" s="687"/>
      <c r="F46" s="688">
        <v>0</v>
      </c>
      <c r="G46" s="692"/>
      <c r="H46" s="693">
        <v>0</v>
      </c>
      <c r="I46" s="694"/>
      <c r="J46" s="691">
        <f t="shared" si="1"/>
        <v>0</v>
      </c>
      <c r="L46" s="2"/>
    </row>
    <row r="47" spans="1:12" ht="12.75">
      <c r="A47" s="712"/>
      <c r="B47" s="685"/>
      <c r="C47" s="649"/>
      <c r="D47" s="650">
        <v>0</v>
      </c>
      <c r="E47" s="687"/>
      <c r="F47" s="688">
        <v>0</v>
      </c>
      <c r="G47" s="692"/>
      <c r="H47" s="693">
        <v>0</v>
      </c>
      <c r="I47" s="694"/>
      <c r="J47" s="691">
        <f t="shared" si="1"/>
        <v>0</v>
      </c>
      <c r="L47" s="2"/>
    </row>
    <row r="48" spans="1:12" ht="12.75">
      <c r="A48" s="712"/>
      <c r="B48" s="685"/>
      <c r="C48" s="649"/>
      <c r="D48" s="650">
        <v>0</v>
      </c>
      <c r="E48" s="687"/>
      <c r="F48" s="688">
        <v>0</v>
      </c>
      <c r="G48" s="692"/>
      <c r="H48" s="693">
        <v>0</v>
      </c>
      <c r="I48" s="694"/>
      <c r="J48" s="691">
        <f t="shared" si="1"/>
        <v>0</v>
      </c>
      <c r="L48" s="2"/>
    </row>
    <row r="49" spans="1:12" ht="12.75">
      <c r="A49" s="712"/>
      <c r="B49" s="685"/>
      <c r="C49" s="649"/>
      <c r="D49" s="650">
        <v>0</v>
      </c>
      <c r="E49" s="687"/>
      <c r="F49" s="688">
        <v>0</v>
      </c>
      <c r="G49" s="692"/>
      <c r="H49" s="693">
        <v>0</v>
      </c>
      <c r="I49" s="694"/>
      <c r="J49" s="691">
        <f t="shared" si="1"/>
        <v>0</v>
      </c>
      <c r="L49" s="2"/>
    </row>
    <row r="50" spans="1:12" ht="12.75">
      <c r="A50" s="712"/>
      <c r="B50" s="685"/>
      <c r="C50" s="649"/>
      <c r="D50" s="650">
        <v>0</v>
      </c>
      <c r="E50" s="687"/>
      <c r="F50" s="688">
        <v>0</v>
      </c>
      <c r="G50" s="692"/>
      <c r="H50" s="693">
        <v>0</v>
      </c>
      <c r="I50" s="694"/>
      <c r="J50" s="691">
        <f t="shared" si="1"/>
        <v>0</v>
      </c>
      <c r="L50" s="2"/>
    </row>
    <row r="51" spans="1:12" ht="12.75">
      <c r="A51" s="712"/>
      <c r="B51" s="685"/>
      <c r="C51" s="649"/>
      <c r="D51" s="650">
        <v>0</v>
      </c>
      <c r="E51" s="687"/>
      <c r="F51" s="688">
        <v>0</v>
      </c>
      <c r="G51" s="692"/>
      <c r="H51" s="693">
        <v>0</v>
      </c>
      <c r="I51" s="694"/>
      <c r="J51" s="691">
        <f t="shared" si="1"/>
        <v>0</v>
      </c>
      <c r="L51" s="2"/>
    </row>
    <row r="52" spans="1:12" ht="12.75">
      <c r="A52" s="712"/>
      <c r="B52" s="685"/>
      <c r="C52" s="649"/>
      <c r="D52" s="650">
        <v>0</v>
      </c>
      <c r="E52" s="687"/>
      <c r="F52" s="688">
        <v>0</v>
      </c>
      <c r="G52" s="692"/>
      <c r="H52" s="693">
        <v>0</v>
      </c>
      <c r="I52" s="694"/>
      <c r="J52" s="691">
        <f t="shared" si="1"/>
        <v>0</v>
      </c>
      <c r="L52" s="2"/>
    </row>
    <row r="53" spans="1:12" ht="12.75">
      <c r="A53" s="712"/>
      <c r="B53" s="685"/>
      <c r="C53" s="649"/>
      <c r="D53" s="650">
        <v>0</v>
      </c>
      <c r="E53" s="687"/>
      <c r="F53" s="688">
        <v>0</v>
      </c>
      <c r="G53" s="692"/>
      <c r="H53" s="693">
        <v>0</v>
      </c>
      <c r="I53" s="694"/>
      <c r="J53" s="691">
        <f t="shared" si="1"/>
        <v>0</v>
      </c>
      <c r="L53" s="2"/>
    </row>
    <row r="54" spans="1:12" ht="12.75">
      <c r="A54" s="712"/>
      <c r="B54" s="685"/>
      <c r="C54" s="649"/>
      <c r="D54" s="650">
        <v>0</v>
      </c>
      <c r="E54" s="687"/>
      <c r="F54" s="688">
        <v>0</v>
      </c>
      <c r="G54" s="692"/>
      <c r="H54" s="693">
        <v>0</v>
      </c>
      <c r="I54" s="694"/>
      <c r="J54" s="691">
        <f t="shared" si="1"/>
        <v>0</v>
      </c>
      <c r="L54" s="2"/>
    </row>
    <row r="55" spans="1:12" ht="12.75">
      <c r="A55" s="712"/>
      <c r="B55" s="685"/>
      <c r="C55" s="648"/>
      <c r="D55" s="650">
        <v>0</v>
      </c>
      <c r="E55" s="687"/>
      <c r="F55" s="688">
        <v>0</v>
      </c>
      <c r="G55" s="692"/>
      <c r="H55" s="693">
        <v>0</v>
      </c>
      <c r="I55" s="694"/>
      <c r="J55" s="691">
        <f t="shared" si="1"/>
        <v>0</v>
      </c>
      <c r="L55" s="2"/>
    </row>
    <row r="56" spans="1:12" ht="12.75">
      <c r="A56" s="712"/>
      <c r="B56" s="685"/>
      <c r="C56" s="648"/>
      <c r="D56" s="650">
        <v>0</v>
      </c>
      <c r="E56" s="687"/>
      <c r="F56" s="688">
        <v>0</v>
      </c>
      <c r="G56" s="692"/>
      <c r="H56" s="693">
        <v>0</v>
      </c>
      <c r="I56" s="694"/>
      <c r="J56" s="691">
        <f t="shared" si="1"/>
        <v>0</v>
      </c>
      <c r="L56" s="2"/>
    </row>
    <row r="57" spans="1:12" ht="12.75">
      <c r="A57" s="712"/>
      <c r="B57" s="685"/>
      <c r="C57" s="648"/>
      <c r="D57" s="650">
        <v>0</v>
      </c>
      <c r="E57" s="687"/>
      <c r="F57" s="688">
        <v>0</v>
      </c>
      <c r="G57" s="692"/>
      <c r="H57" s="693">
        <v>0</v>
      </c>
      <c r="I57" s="694"/>
      <c r="J57" s="691">
        <f t="shared" si="1"/>
        <v>0</v>
      </c>
      <c r="L57" s="2"/>
    </row>
    <row r="58" spans="1:12" ht="12.75">
      <c r="A58" s="712"/>
      <c r="B58" s="685"/>
      <c r="C58" s="648"/>
      <c r="D58" s="650">
        <v>0</v>
      </c>
      <c r="E58" s="687"/>
      <c r="F58" s="688">
        <v>0</v>
      </c>
      <c r="G58" s="692"/>
      <c r="H58" s="693">
        <v>0</v>
      </c>
      <c r="I58" s="694"/>
      <c r="J58" s="691">
        <f t="shared" si="1"/>
        <v>0</v>
      </c>
      <c r="L58" s="2"/>
    </row>
    <row r="59" spans="1:12" ht="12.75">
      <c r="A59" s="712"/>
      <c r="B59" s="685"/>
      <c r="C59" s="648"/>
      <c r="D59" s="650">
        <v>0</v>
      </c>
      <c r="E59" s="687"/>
      <c r="F59" s="688">
        <v>0</v>
      </c>
      <c r="G59" s="692"/>
      <c r="H59" s="693">
        <v>0</v>
      </c>
      <c r="I59" s="694"/>
      <c r="J59" s="691">
        <f t="shared" si="1"/>
        <v>0</v>
      </c>
      <c r="L59" s="2"/>
    </row>
    <row r="60" spans="1:12" ht="12.75">
      <c r="A60" s="712"/>
      <c r="B60" s="685"/>
      <c r="C60" s="648"/>
      <c r="D60" s="650">
        <v>0</v>
      </c>
      <c r="E60" s="687"/>
      <c r="F60" s="688">
        <v>0</v>
      </c>
      <c r="G60" s="692"/>
      <c r="H60" s="693">
        <v>0</v>
      </c>
      <c r="I60" s="694"/>
      <c r="J60" s="691">
        <f t="shared" si="1"/>
        <v>0</v>
      </c>
      <c r="L60" s="2"/>
    </row>
    <row r="61" spans="1:12" ht="12.75">
      <c r="A61" s="712"/>
      <c r="B61" s="696"/>
      <c r="C61" s="697"/>
      <c r="D61" s="650">
        <v>0</v>
      </c>
      <c r="E61" s="687"/>
      <c r="F61" s="688">
        <v>0</v>
      </c>
      <c r="G61" s="692"/>
      <c r="H61" s="693">
        <v>0</v>
      </c>
      <c r="I61" s="694"/>
      <c r="J61" s="691">
        <f t="shared" si="1"/>
        <v>0</v>
      </c>
      <c r="L61" s="2"/>
    </row>
    <row r="62" spans="1:12" ht="12.75">
      <c r="A62" s="712"/>
      <c r="B62" s="685"/>
      <c r="C62" s="648"/>
      <c r="D62" s="650">
        <v>0</v>
      </c>
      <c r="E62" s="687"/>
      <c r="F62" s="688">
        <v>0</v>
      </c>
      <c r="G62" s="692"/>
      <c r="H62" s="693">
        <v>0</v>
      </c>
      <c r="I62" s="694"/>
      <c r="J62" s="691">
        <f aca="true" t="shared" si="2" ref="J62:J89">(D62*F62)*H62</f>
        <v>0</v>
      </c>
      <c r="L62" s="2"/>
    </row>
    <row r="63" spans="1:12" ht="12.75">
      <c r="A63" s="712"/>
      <c r="B63" s="685"/>
      <c r="C63" s="648"/>
      <c r="D63" s="650">
        <v>0</v>
      </c>
      <c r="E63" s="687"/>
      <c r="F63" s="688">
        <v>0</v>
      </c>
      <c r="G63" s="692"/>
      <c r="H63" s="693">
        <v>0</v>
      </c>
      <c r="I63" s="694"/>
      <c r="J63" s="691">
        <f t="shared" si="2"/>
        <v>0</v>
      </c>
      <c r="L63" s="2"/>
    </row>
    <row r="64" spans="1:12" ht="12.75">
      <c r="A64" s="712"/>
      <c r="B64" s="685"/>
      <c r="C64" s="648"/>
      <c r="D64" s="650">
        <v>0</v>
      </c>
      <c r="E64" s="687"/>
      <c r="F64" s="688">
        <v>0</v>
      </c>
      <c r="G64" s="692"/>
      <c r="H64" s="693">
        <v>0</v>
      </c>
      <c r="I64" s="694"/>
      <c r="J64" s="691">
        <f t="shared" si="2"/>
        <v>0</v>
      </c>
      <c r="L64" s="2"/>
    </row>
    <row r="65" spans="1:12" ht="12.75">
      <c r="A65" s="712"/>
      <c r="B65" s="685"/>
      <c r="C65" s="648"/>
      <c r="D65" s="650">
        <v>0</v>
      </c>
      <c r="E65" s="687"/>
      <c r="F65" s="688">
        <v>0</v>
      </c>
      <c r="G65" s="692"/>
      <c r="H65" s="693">
        <v>0</v>
      </c>
      <c r="I65" s="694"/>
      <c r="J65" s="691">
        <f t="shared" si="2"/>
        <v>0</v>
      </c>
      <c r="L65" s="2"/>
    </row>
    <row r="66" spans="1:12" ht="12.75">
      <c r="A66" s="712"/>
      <c r="B66" s="685"/>
      <c r="C66" s="649"/>
      <c r="D66" s="650">
        <v>0</v>
      </c>
      <c r="E66" s="687"/>
      <c r="F66" s="688">
        <v>0</v>
      </c>
      <c r="G66" s="692"/>
      <c r="H66" s="693">
        <v>0</v>
      </c>
      <c r="I66" s="694"/>
      <c r="J66" s="691">
        <f t="shared" si="2"/>
        <v>0</v>
      </c>
      <c r="L66" s="2"/>
    </row>
    <row r="67" spans="1:12" ht="12.75">
      <c r="A67" s="712"/>
      <c r="B67" s="685"/>
      <c r="C67" s="649"/>
      <c r="D67" s="650">
        <v>0</v>
      </c>
      <c r="E67" s="687"/>
      <c r="F67" s="688">
        <v>0</v>
      </c>
      <c r="G67" s="692"/>
      <c r="H67" s="693">
        <v>0</v>
      </c>
      <c r="I67" s="694"/>
      <c r="J67" s="691">
        <f t="shared" si="2"/>
        <v>0</v>
      </c>
      <c r="L67" s="2"/>
    </row>
    <row r="68" spans="1:12" ht="12.75">
      <c r="A68" s="712"/>
      <c r="B68" s="685"/>
      <c r="C68" s="649"/>
      <c r="D68" s="650">
        <v>0</v>
      </c>
      <c r="E68" s="687"/>
      <c r="F68" s="688">
        <v>0</v>
      </c>
      <c r="G68" s="692"/>
      <c r="H68" s="693">
        <v>0</v>
      </c>
      <c r="I68" s="694"/>
      <c r="J68" s="691">
        <f t="shared" si="2"/>
        <v>0</v>
      </c>
      <c r="L68" s="2"/>
    </row>
    <row r="69" spans="1:12" ht="12.75">
      <c r="A69" s="712"/>
      <c r="B69" s="685"/>
      <c r="C69" s="649"/>
      <c r="D69" s="650">
        <v>0</v>
      </c>
      <c r="E69" s="687"/>
      <c r="F69" s="688">
        <v>0</v>
      </c>
      <c r="G69" s="692"/>
      <c r="H69" s="693">
        <v>0</v>
      </c>
      <c r="I69" s="694"/>
      <c r="J69" s="691">
        <f t="shared" si="2"/>
        <v>0</v>
      </c>
      <c r="L69" s="2"/>
    </row>
    <row r="70" spans="1:12" ht="12.75">
      <c r="A70" s="712"/>
      <c r="B70" s="685"/>
      <c r="C70" s="649"/>
      <c r="D70" s="650">
        <v>0</v>
      </c>
      <c r="E70" s="687"/>
      <c r="F70" s="688">
        <v>0</v>
      </c>
      <c r="G70" s="692"/>
      <c r="H70" s="693">
        <v>0</v>
      </c>
      <c r="I70" s="694"/>
      <c r="J70" s="691">
        <f t="shared" si="2"/>
        <v>0</v>
      </c>
      <c r="L70" s="2"/>
    </row>
    <row r="71" spans="1:12" ht="12.75">
      <c r="A71" s="712"/>
      <c r="B71" s="685"/>
      <c r="C71" s="649"/>
      <c r="D71" s="650">
        <v>0</v>
      </c>
      <c r="E71" s="687"/>
      <c r="F71" s="688">
        <v>0</v>
      </c>
      <c r="G71" s="692"/>
      <c r="H71" s="693">
        <v>0</v>
      </c>
      <c r="I71" s="694"/>
      <c r="J71" s="691">
        <f t="shared" si="2"/>
        <v>0</v>
      </c>
      <c r="L71" s="2"/>
    </row>
    <row r="72" spans="1:12" ht="12.75">
      <c r="A72" s="712"/>
      <c r="B72" s="685"/>
      <c r="C72" s="649"/>
      <c r="D72" s="650">
        <v>0</v>
      </c>
      <c r="E72" s="687"/>
      <c r="F72" s="688">
        <v>0</v>
      </c>
      <c r="G72" s="692"/>
      <c r="H72" s="693">
        <v>0</v>
      </c>
      <c r="I72" s="694"/>
      <c r="J72" s="691">
        <f t="shared" si="2"/>
        <v>0</v>
      </c>
      <c r="L72" s="2"/>
    </row>
    <row r="73" spans="1:12" ht="12.75">
      <c r="A73" s="712"/>
      <c r="B73" s="685"/>
      <c r="C73" s="649"/>
      <c r="D73" s="650">
        <v>0</v>
      </c>
      <c r="E73" s="687"/>
      <c r="F73" s="688">
        <v>0</v>
      </c>
      <c r="G73" s="692"/>
      <c r="H73" s="693">
        <v>0</v>
      </c>
      <c r="I73" s="694"/>
      <c r="J73" s="691">
        <f t="shared" si="2"/>
        <v>0</v>
      </c>
      <c r="L73" s="2"/>
    </row>
    <row r="74" spans="1:12" ht="12.75">
      <c r="A74" s="712"/>
      <c r="B74" s="685"/>
      <c r="C74" s="649"/>
      <c r="D74" s="650">
        <v>0</v>
      </c>
      <c r="E74" s="687"/>
      <c r="F74" s="688">
        <v>0</v>
      </c>
      <c r="G74" s="692"/>
      <c r="H74" s="693">
        <v>0</v>
      </c>
      <c r="I74" s="694"/>
      <c r="J74" s="691">
        <f t="shared" si="2"/>
        <v>0</v>
      </c>
      <c r="L74" s="2"/>
    </row>
    <row r="75" spans="1:12" ht="12.75">
      <c r="A75" s="712"/>
      <c r="B75" s="685"/>
      <c r="C75" s="649"/>
      <c r="D75" s="650">
        <v>0</v>
      </c>
      <c r="E75" s="687"/>
      <c r="F75" s="688">
        <v>0</v>
      </c>
      <c r="G75" s="692"/>
      <c r="H75" s="693">
        <v>0</v>
      </c>
      <c r="I75" s="694"/>
      <c r="J75" s="691">
        <f t="shared" si="2"/>
        <v>0</v>
      </c>
      <c r="L75" s="2"/>
    </row>
    <row r="76" spans="1:12" ht="12.75">
      <c r="A76" s="712"/>
      <c r="B76" s="685"/>
      <c r="C76" s="649"/>
      <c r="D76" s="650">
        <v>0</v>
      </c>
      <c r="E76" s="687"/>
      <c r="F76" s="688">
        <v>0</v>
      </c>
      <c r="G76" s="692"/>
      <c r="H76" s="693">
        <v>0</v>
      </c>
      <c r="I76" s="694"/>
      <c r="J76" s="691">
        <f t="shared" si="2"/>
        <v>0</v>
      </c>
      <c r="L76" s="2"/>
    </row>
    <row r="77" spans="1:12" ht="12.75">
      <c r="A77" s="712"/>
      <c r="B77" s="685"/>
      <c r="C77" s="649"/>
      <c r="D77" s="650">
        <v>0</v>
      </c>
      <c r="E77" s="687"/>
      <c r="F77" s="688">
        <v>0</v>
      </c>
      <c r="G77" s="692"/>
      <c r="H77" s="693">
        <v>0</v>
      </c>
      <c r="I77" s="694"/>
      <c r="J77" s="691">
        <f t="shared" si="2"/>
        <v>0</v>
      </c>
      <c r="L77" s="2"/>
    </row>
    <row r="78" spans="1:12" ht="12.75">
      <c r="A78" s="712"/>
      <c r="B78" s="685"/>
      <c r="C78" s="649"/>
      <c r="D78" s="650">
        <v>0</v>
      </c>
      <c r="E78" s="687"/>
      <c r="F78" s="688">
        <v>0</v>
      </c>
      <c r="G78" s="692"/>
      <c r="H78" s="693">
        <v>0</v>
      </c>
      <c r="I78" s="694"/>
      <c r="J78" s="691">
        <f t="shared" si="2"/>
        <v>0</v>
      </c>
      <c r="L78" s="2"/>
    </row>
    <row r="79" spans="1:12" ht="12.75">
      <c r="A79" s="712"/>
      <c r="B79" s="685"/>
      <c r="C79" s="649"/>
      <c r="D79" s="650">
        <v>0</v>
      </c>
      <c r="E79" s="687"/>
      <c r="F79" s="688">
        <v>0</v>
      </c>
      <c r="G79" s="692"/>
      <c r="H79" s="693">
        <v>0</v>
      </c>
      <c r="I79" s="694"/>
      <c r="J79" s="691">
        <f t="shared" si="2"/>
        <v>0</v>
      </c>
      <c r="L79" s="2"/>
    </row>
    <row r="80" spans="1:12" ht="12.75">
      <c r="A80" s="712"/>
      <c r="B80" s="685"/>
      <c r="C80" s="649"/>
      <c r="D80" s="650">
        <v>0</v>
      </c>
      <c r="E80" s="687"/>
      <c r="F80" s="688">
        <v>0</v>
      </c>
      <c r="G80" s="692"/>
      <c r="H80" s="693">
        <v>0</v>
      </c>
      <c r="I80" s="694"/>
      <c r="J80" s="691">
        <f t="shared" si="2"/>
        <v>0</v>
      </c>
      <c r="L80" s="2"/>
    </row>
    <row r="81" spans="1:12" ht="12.75">
      <c r="A81" s="712"/>
      <c r="B81" s="685"/>
      <c r="C81" s="649"/>
      <c r="D81" s="650">
        <v>0</v>
      </c>
      <c r="E81" s="687"/>
      <c r="F81" s="688">
        <v>0</v>
      </c>
      <c r="G81" s="692"/>
      <c r="H81" s="693">
        <v>0</v>
      </c>
      <c r="I81" s="694"/>
      <c r="J81" s="691">
        <f t="shared" si="2"/>
        <v>0</v>
      </c>
      <c r="L81" s="2"/>
    </row>
    <row r="82" spans="1:12" ht="12.75">
      <c r="A82" s="712"/>
      <c r="B82" s="685"/>
      <c r="C82" s="649"/>
      <c r="D82" s="650">
        <v>0</v>
      </c>
      <c r="E82" s="687"/>
      <c r="F82" s="688">
        <v>0</v>
      </c>
      <c r="G82" s="692"/>
      <c r="H82" s="693">
        <v>0</v>
      </c>
      <c r="I82" s="694"/>
      <c r="J82" s="691">
        <f t="shared" si="2"/>
        <v>0</v>
      </c>
      <c r="L82" s="2"/>
    </row>
    <row r="83" spans="1:12" ht="12.75">
      <c r="A83" s="712"/>
      <c r="B83" s="685"/>
      <c r="C83" s="649"/>
      <c r="D83" s="650">
        <v>0</v>
      </c>
      <c r="E83" s="687"/>
      <c r="F83" s="688">
        <v>0</v>
      </c>
      <c r="G83" s="692"/>
      <c r="H83" s="693">
        <v>0</v>
      </c>
      <c r="I83" s="694"/>
      <c r="J83" s="691">
        <f t="shared" si="2"/>
        <v>0</v>
      </c>
      <c r="L83" s="2"/>
    </row>
    <row r="84" spans="1:12" ht="12.75">
      <c r="A84" s="712"/>
      <c r="B84" s="685"/>
      <c r="C84" s="649"/>
      <c r="D84" s="650">
        <v>0</v>
      </c>
      <c r="E84" s="687"/>
      <c r="F84" s="688">
        <v>0</v>
      </c>
      <c r="G84" s="692"/>
      <c r="H84" s="693">
        <v>0</v>
      </c>
      <c r="I84" s="694"/>
      <c r="J84" s="691">
        <f t="shared" si="2"/>
        <v>0</v>
      </c>
      <c r="L84" s="2"/>
    </row>
    <row r="85" spans="1:12" ht="12.75">
      <c r="A85" s="712"/>
      <c r="B85" s="685"/>
      <c r="C85" s="649"/>
      <c r="D85" s="650">
        <v>0</v>
      </c>
      <c r="E85" s="687"/>
      <c r="F85" s="688">
        <v>0</v>
      </c>
      <c r="G85" s="692"/>
      <c r="H85" s="693">
        <v>0</v>
      </c>
      <c r="I85" s="694"/>
      <c r="J85" s="691">
        <f t="shared" si="2"/>
        <v>0</v>
      </c>
      <c r="L85" s="2">
        <v>25000</v>
      </c>
    </row>
    <row r="86" spans="1:12" ht="12.75">
      <c r="A86" s="712"/>
      <c r="B86" s="685"/>
      <c r="C86" s="649"/>
      <c r="D86" s="650">
        <v>0</v>
      </c>
      <c r="E86" s="687"/>
      <c r="F86" s="688">
        <v>0</v>
      </c>
      <c r="G86" s="692"/>
      <c r="H86" s="693">
        <v>0</v>
      </c>
      <c r="I86" s="694"/>
      <c r="J86" s="691">
        <f t="shared" si="2"/>
        <v>0</v>
      </c>
      <c r="L86" s="2">
        <v>30000</v>
      </c>
    </row>
    <row r="87" spans="1:12" ht="12.75">
      <c r="A87" s="712"/>
      <c r="B87" s="685"/>
      <c r="C87" s="649"/>
      <c r="D87" s="650">
        <v>0</v>
      </c>
      <c r="E87" s="687"/>
      <c r="F87" s="688">
        <v>0</v>
      </c>
      <c r="G87" s="692"/>
      <c r="H87" s="693">
        <v>0</v>
      </c>
      <c r="I87" s="694"/>
      <c r="J87" s="691">
        <f t="shared" si="2"/>
        <v>0</v>
      </c>
      <c r="L87" s="2">
        <v>50000</v>
      </c>
    </row>
    <row r="88" spans="1:10" ht="12.75">
      <c r="A88" s="712"/>
      <c r="B88" s="685"/>
      <c r="C88" s="649"/>
      <c r="D88" s="650">
        <v>0</v>
      </c>
      <c r="E88" s="687"/>
      <c r="F88" s="688">
        <v>0</v>
      </c>
      <c r="G88" s="692"/>
      <c r="H88" s="693">
        <v>0</v>
      </c>
      <c r="I88" s="694"/>
      <c r="J88" s="691">
        <f t="shared" si="2"/>
        <v>0</v>
      </c>
    </row>
    <row r="89" spans="1:10" ht="12.75">
      <c r="A89" s="712"/>
      <c r="B89" s="685"/>
      <c r="C89" s="649"/>
      <c r="D89" s="650">
        <v>0</v>
      </c>
      <c r="E89" s="687"/>
      <c r="F89" s="688">
        <v>0</v>
      </c>
      <c r="G89" s="692"/>
      <c r="H89" s="693">
        <v>0</v>
      </c>
      <c r="I89" s="694"/>
      <c r="J89" s="691">
        <f t="shared" si="2"/>
        <v>0</v>
      </c>
    </row>
    <row r="90" spans="1:10" ht="12.75">
      <c r="A90" s="712"/>
      <c r="B90" s="685"/>
      <c r="C90" s="649"/>
      <c r="D90" s="650"/>
      <c r="E90" s="687"/>
      <c r="F90" s="688"/>
      <c r="G90" s="692"/>
      <c r="H90" s="693"/>
      <c r="I90" s="694"/>
      <c r="J90" s="691"/>
    </row>
    <row r="91" spans="1:11" ht="12.75">
      <c r="A91" s="685"/>
      <c r="B91" s="685"/>
      <c r="C91" s="649"/>
      <c r="D91" s="650"/>
      <c r="E91" s="687"/>
      <c r="F91" s="688"/>
      <c r="G91" s="692"/>
      <c r="H91" s="693"/>
      <c r="I91" s="694"/>
      <c r="J91" s="691"/>
      <c r="K91" s="709"/>
    </row>
    <row r="92" spans="1:17" s="608" customFormat="1" ht="12.75">
      <c r="A92" s="698" t="s">
        <v>268</v>
      </c>
      <c r="B92" s="698"/>
      <c r="C92" s="644"/>
      <c r="D92" s="703">
        <f>SUM(D30:D91)</f>
        <v>0</v>
      </c>
      <c r="E92" s="644"/>
      <c r="F92" s="634"/>
      <c r="G92" s="644"/>
      <c r="H92" s="702"/>
      <c r="I92" s="702"/>
      <c r="J92" s="704">
        <f>SUM(J30:J91)</f>
        <v>0</v>
      </c>
      <c r="K92" s="635"/>
      <c r="M92"/>
      <c r="N92"/>
      <c r="O92"/>
      <c r="P92"/>
      <c r="Q92"/>
    </row>
    <row r="93" spans="1:11" ht="12.75">
      <c r="A93" s="636"/>
      <c r="B93" s="636"/>
      <c r="C93" s="632"/>
      <c r="D93" s="634"/>
      <c r="E93" s="644"/>
      <c r="F93" s="634"/>
      <c r="G93" s="644"/>
      <c r="H93" s="702"/>
      <c r="I93" s="702"/>
      <c r="J93" s="702"/>
      <c r="K93" s="646"/>
    </row>
    <row r="94" spans="1:17" s="608" customFormat="1" ht="15.75" thickBot="1">
      <c r="A94" s="705" t="s">
        <v>269</v>
      </c>
      <c r="B94" s="705"/>
      <c r="C94" s="644"/>
      <c r="D94" s="706">
        <f>D92+D25</f>
        <v>0</v>
      </c>
      <c r="E94" s="644"/>
      <c r="F94" s="634"/>
      <c r="G94" s="644"/>
      <c r="H94" s="702"/>
      <c r="I94" s="702"/>
      <c r="J94" s="707">
        <f>J92+J25</f>
        <v>0</v>
      </c>
      <c r="K94" s="635"/>
      <c r="M94"/>
      <c r="N94"/>
      <c r="O94"/>
      <c r="P94"/>
      <c r="Q94"/>
    </row>
    <row r="95" ht="13.5" thickTop="1"/>
  </sheetData>
  <sheetProtection/>
  <mergeCells count="9">
    <mergeCell ref="A8:B8"/>
    <mergeCell ref="A1:J1"/>
    <mergeCell ref="D6:D7"/>
    <mergeCell ref="F6:F7"/>
    <mergeCell ref="B3:J3"/>
    <mergeCell ref="B2:J2"/>
    <mergeCell ref="D4:J4"/>
    <mergeCell ref="J6:J7"/>
    <mergeCell ref="H6:H7"/>
  </mergeCells>
  <printOptions horizontalCentered="1"/>
  <pageMargins left="0.5" right="0.5" top="0.75" bottom="0.5" header="0.5" footer="0.25"/>
  <pageSetup horizontalDpi="600" verticalDpi="600" orientation="portrait" scale="53" r:id="rId1"/>
  <headerFooter alignWithMargins="0">
    <oddFooter>&amp;LRev. 11/17/04</oddFooter>
  </headerFooter>
  <colBreaks count="1" manualBreakCount="1">
    <brk id="11" max="96" man="1"/>
  </colBreaks>
</worksheet>
</file>

<file path=xl/worksheets/sheet18.xml><?xml version="1.0" encoding="utf-8"?>
<worksheet xmlns="http://schemas.openxmlformats.org/spreadsheetml/2006/main" xmlns:r="http://schemas.openxmlformats.org/officeDocument/2006/relationships">
  <sheetPr>
    <pageSetUpPr fitToPage="1"/>
  </sheetPr>
  <dimension ref="A1:D71"/>
  <sheetViews>
    <sheetView zoomScale="75" zoomScaleNormal="75" zoomScalePageLayoutView="0" workbookViewId="0" topLeftCell="A1">
      <selection activeCell="A1" sqref="A1"/>
    </sheetView>
  </sheetViews>
  <sheetFormatPr defaultColWidth="9.140625" defaultRowHeight="12.75"/>
  <cols>
    <col min="1" max="1" width="32.28125" style="0" customWidth="1"/>
    <col min="2" max="2" width="41.140625" style="0" customWidth="1"/>
    <col min="3" max="3" width="11.00390625" style="0" customWidth="1"/>
    <col min="4" max="4" width="19.7109375" style="0" customWidth="1"/>
  </cols>
  <sheetData>
    <row r="1" spans="1:4" ht="22.5" customHeight="1">
      <c r="A1" s="957" t="s">
        <v>271</v>
      </c>
      <c r="B1" s="607"/>
      <c r="C1" s="607"/>
      <c r="D1" s="607"/>
    </row>
    <row r="2" spans="1:4" ht="15">
      <c r="A2" s="611" t="s">
        <v>179</v>
      </c>
      <c r="B2" s="839" t="s">
        <v>46</v>
      </c>
      <c r="C2" s="840"/>
      <c r="D2" s="840"/>
    </row>
    <row r="3" spans="1:4" ht="15">
      <c r="A3" s="611"/>
      <c r="B3" s="984" t="s">
        <v>272</v>
      </c>
      <c r="C3" s="983"/>
      <c r="D3" s="983"/>
    </row>
    <row r="4" spans="1:4" ht="15">
      <c r="A4" s="612"/>
      <c r="B4" s="984" t="s">
        <v>339</v>
      </c>
      <c r="C4" s="979"/>
      <c r="D4" s="979"/>
    </row>
    <row r="5" spans="1:4" ht="12.75">
      <c r="A5" s="612"/>
      <c r="B5" s="612"/>
      <c r="C5" s="616"/>
      <c r="D5" s="616"/>
    </row>
    <row r="6" spans="1:4" ht="12.75" customHeight="1" thickBot="1">
      <c r="A6" s="620"/>
      <c r="B6" s="620"/>
      <c r="C6" s="713"/>
      <c r="D6" s="714"/>
    </row>
    <row r="7" spans="1:4" ht="15.75" customHeight="1">
      <c r="A7" s="992" t="s">
        <v>273</v>
      </c>
      <c r="B7" s="993"/>
      <c r="C7" s="841" t="s">
        <v>274</v>
      </c>
      <c r="D7" s="841" t="s">
        <v>275</v>
      </c>
    </row>
    <row r="8" spans="1:4" ht="12.75">
      <c r="A8" s="715" t="s">
        <v>276</v>
      </c>
      <c r="B8" s="716" t="s">
        <v>277</v>
      </c>
      <c r="C8" s="842"/>
      <c r="D8" s="842"/>
    </row>
    <row r="9" spans="1:4" ht="12.75">
      <c r="A9" s="717"/>
      <c r="B9" s="718"/>
      <c r="C9" s="719"/>
      <c r="D9" s="720"/>
    </row>
    <row r="10" spans="1:4" ht="12.75">
      <c r="A10" s="732" t="s">
        <v>313</v>
      </c>
      <c r="B10" s="718" t="s">
        <v>313</v>
      </c>
      <c r="C10" s="719">
        <v>0</v>
      </c>
      <c r="D10" s="849">
        <v>0</v>
      </c>
    </row>
    <row r="11" spans="1:4" ht="12.75">
      <c r="A11" s="732" t="s">
        <v>313</v>
      </c>
      <c r="B11" s="718" t="s">
        <v>313</v>
      </c>
      <c r="C11" s="719">
        <v>0</v>
      </c>
      <c r="D11" s="849">
        <v>0</v>
      </c>
    </row>
    <row r="12" spans="1:4" ht="12.75">
      <c r="A12" s="732" t="s">
        <v>313</v>
      </c>
      <c r="B12" s="718" t="s">
        <v>313</v>
      </c>
      <c r="C12" s="719">
        <v>0</v>
      </c>
      <c r="D12" s="849">
        <v>0</v>
      </c>
    </row>
    <row r="13" spans="1:4" ht="12.75">
      <c r="A13" s="717"/>
      <c r="B13" s="718"/>
      <c r="C13" s="719">
        <v>0</v>
      </c>
      <c r="D13" s="849">
        <v>0</v>
      </c>
    </row>
    <row r="14" spans="1:4" ht="12.75">
      <c r="A14" s="717"/>
      <c r="B14" s="718"/>
      <c r="C14" s="719">
        <v>0</v>
      </c>
      <c r="D14" s="849">
        <v>0</v>
      </c>
    </row>
    <row r="15" spans="1:4" ht="12.75">
      <c r="A15" s="717"/>
      <c r="B15" s="718"/>
      <c r="C15" s="719">
        <v>0</v>
      </c>
      <c r="D15" s="849">
        <v>0</v>
      </c>
    </row>
    <row r="16" spans="1:4" ht="12.75">
      <c r="A16" s="717"/>
      <c r="B16" s="718"/>
      <c r="C16" s="719">
        <v>0</v>
      </c>
      <c r="D16" s="849">
        <v>0</v>
      </c>
    </row>
    <row r="17" spans="1:4" ht="12.75">
      <c r="A17" s="717"/>
      <c r="B17" s="718"/>
      <c r="C17" s="719">
        <v>0</v>
      </c>
      <c r="D17" s="849">
        <v>0</v>
      </c>
    </row>
    <row r="18" spans="1:4" ht="12.75">
      <c r="A18" s="717"/>
      <c r="B18" s="718"/>
      <c r="C18" s="719">
        <v>0</v>
      </c>
      <c r="D18" s="849">
        <v>0</v>
      </c>
    </row>
    <row r="19" spans="1:4" ht="12.75">
      <c r="A19" s="717"/>
      <c r="B19" s="718"/>
      <c r="C19" s="719">
        <v>0</v>
      </c>
      <c r="D19" s="849">
        <v>0</v>
      </c>
    </row>
    <row r="20" spans="1:4" ht="12.75">
      <c r="A20" s="717"/>
      <c r="B20" s="718"/>
      <c r="C20" s="719">
        <v>0</v>
      </c>
      <c r="D20" s="849">
        <v>0</v>
      </c>
    </row>
    <row r="21" spans="1:4" ht="12.75">
      <c r="A21" s="717"/>
      <c r="B21" s="718"/>
      <c r="C21" s="719">
        <v>0</v>
      </c>
      <c r="D21" s="849">
        <v>0</v>
      </c>
    </row>
    <row r="22" spans="1:4" ht="12.75">
      <c r="A22" s="717"/>
      <c r="B22" s="718"/>
      <c r="C22" s="719">
        <v>0</v>
      </c>
      <c r="D22" s="849">
        <v>0</v>
      </c>
    </row>
    <row r="23" spans="1:4" ht="12.75">
      <c r="A23" s="717"/>
      <c r="B23" s="718"/>
      <c r="C23" s="719">
        <v>0</v>
      </c>
      <c r="D23" s="849">
        <v>0</v>
      </c>
    </row>
    <row r="24" spans="1:4" ht="12.75">
      <c r="A24" s="717"/>
      <c r="B24" s="718"/>
      <c r="C24" s="719">
        <v>0</v>
      </c>
      <c r="D24" s="849">
        <v>0</v>
      </c>
    </row>
    <row r="25" spans="1:4" ht="12.75">
      <c r="A25" s="717"/>
      <c r="B25" s="718"/>
      <c r="C25" s="719">
        <v>0</v>
      </c>
      <c r="D25" s="849">
        <v>0</v>
      </c>
    </row>
    <row r="26" spans="1:4" ht="12.75">
      <c r="A26" s="717"/>
      <c r="B26" s="718"/>
      <c r="C26" s="719">
        <v>0</v>
      </c>
      <c r="D26" s="849">
        <v>0</v>
      </c>
    </row>
    <row r="27" spans="1:4" ht="12.75">
      <c r="A27" s="717"/>
      <c r="B27" s="718"/>
      <c r="C27" s="719">
        <v>0</v>
      </c>
      <c r="D27" s="849">
        <v>0</v>
      </c>
    </row>
    <row r="28" spans="1:4" ht="12.75">
      <c r="A28" s="717"/>
      <c r="B28" s="718"/>
      <c r="C28" s="719">
        <v>0</v>
      </c>
      <c r="D28" s="849">
        <v>0</v>
      </c>
    </row>
    <row r="29" spans="1:4" ht="12.75">
      <c r="A29" s="717"/>
      <c r="B29" s="718"/>
      <c r="C29" s="719">
        <v>0</v>
      </c>
      <c r="D29" s="849">
        <v>0</v>
      </c>
    </row>
    <row r="30" spans="1:4" ht="12.75">
      <c r="A30" s="717"/>
      <c r="B30" s="718"/>
      <c r="C30" s="719">
        <v>0</v>
      </c>
      <c r="D30" s="849">
        <v>0</v>
      </c>
    </row>
    <row r="31" spans="1:4" ht="12.75">
      <c r="A31" s="717"/>
      <c r="B31" s="718"/>
      <c r="C31" s="719">
        <v>0</v>
      </c>
      <c r="D31" s="849">
        <v>0</v>
      </c>
    </row>
    <row r="32" spans="1:4" ht="12.75">
      <c r="A32" s="717"/>
      <c r="B32" s="718"/>
      <c r="C32" s="719">
        <v>0</v>
      </c>
      <c r="D32" s="849">
        <v>0</v>
      </c>
    </row>
    <row r="33" spans="1:4" ht="12.75">
      <c r="A33" s="717"/>
      <c r="B33" s="718"/>
      <c r="C33" s="719">
        <v>0</v>
      </c>
      <c r="D33" s="849">
        <v>0</v>
      </c>
    </row>
    <row r="34" spans="1:4" ht="12.75">
      <c r="A34" s="717"/>
      <c r="B34" s="718"/>
      <c r="C34" s="719">
        <v>0</v>
      </c>
      <c r="D34" s="849">
        <v>0</v>
      </c>
    </row>
    <row r="35" spans="1:4" ht="12.75">
      <c r="A35" s="717"/>
      <c r="B35" s="718"/>
      <c r="C35" s="719">
        <v>0</v>
      </c>
      <c r="D35" s="849">
        <v>0</v>
      </c>
    </row>
    <row r="36" spans="1:4" ht="12.75">
      <c r="A36" s="717"/>
      <c r="B36" s="718"/>
      <c r="C36" s="719">
        <v>0</v>
      </c>
      <c r="D36" s="849">
        <v>0</v>
      </c>
    </row>
    <row r="37" spans="1:4" ht="12.75">
      <c r="A37" s="717"/>
      <c r="B37" s="718"/>
      <c r="C37" s="719">
        <v>0</v>
      </c>
      <c r="D37" s="849">
        <v>0</v>
      </c>
    </row>
    <row r="38" spans="1:4" ht="12.75">
      <c r="A38" s="717"/>
      <c r="B38" s="718"/>
      <c r="C38" s="719">
        <v>0</v>
      </c>
      <c r="D38" s="849">
        <v>0</v>
      </c>
    </row>
    <row r="39" spans="1:4" ht="12.75">
      <c r="A39" s="717"/>
      <c r="B39" s="718"/>
      <c r="C39" s="719">
        <v>0</v>
      </c>
      <c r="D39" s="849">
        <v>0</v>
      </c>
    </row>
    <row r="40" spans="1:4" ht="12.75">
      <c r="A40" s="717"/>
      <c r="B40" s="718"/>
      <c r="C40" s="719">
        <v>0</v>
      </c>
      <c r="D40" s="849">
        <v>0</v>
      </c>
    </row>
    <row r="41" spans="1:4" ht="12.75">
      <c r="A41" s="717"/>
      <c r="B41" s="718"/>
      <c r="C41" s="719">
        <v>0</v>
      </c>
      <c r="D41" s="849">
        <v>0</v>
      </c>
    </row>
    <row r="42" spans="1:4" ht="12.75">
      <c r="A42" s="717"/>
      <c r="B42" s="718"/>
      <c r="C42" s="719">
        <v>0</v>
      </c>
      <c r="D42" s="849">
        <v>0</v>
      </c>
    </row>
    <row r="43" spans="1:4" ht="12.75">
      <c r="A43" s="717"/>
      <c r="B43" s="718"/>
      <c r="C43" s="719">
        <v>0</v>
      </c>
      <c r="D43" s="849">
        <v>0</v>
      </c>
    </row>
    <row r="44" spans="1:4" ht="12.75">
      <c r="A44" s="717"/>
      <c r="B44" s="718"/>
      <c r="C44" s="719">
        <v>0</v>
      </c>
      <c r="D44" s="849">
        <v>0</v>
      </c>
    </row>
    <row r="45" spans="1:4" ht="12.75">
      <c r="A45" s="717"/>
      <c r="B45" s="718"/>
      <c r="C45" s="719">
        <v>0</v>
      </c>
      <c r="D45" s="849">
        <v>0</v>
      </c>
    </row>
    <row r="46" spans="1:4" ht="12.75">
      <c r="A46" s="717"/>
      <c r="B46" s="718"/>
      <c r="C46" s="719">
        <v>0</v>
      </c>
      <c r="D46" s="849">
        <v>0</v>
      </c>
    </row>
    <row r="47" spans="1:4" ht="12.75">
      <c r="A47" s="717"/>
      <c r="B47" s="718"/>
      <c r="C47" s="719">
        <v>0</v>
      </c>
      <c r="D47" s="849">
        <v>0</v>
      </c>
    </row>
    <row r="48" spans="1:4" ht="12.75">
      <c r="A48" s="721"/>
      <c r="B48" s="718"/>
      <c r="C48" s="719">
        <v>0</v>
      </c>
      <c r="D48" s="849">
        <v>0</v>
      </c>
    </row>
    <row r="49" spans="1:4" ht="12.75">
      <c r="A49" s="717"/>
      <c r="B49" s="718"/>
      <c r="C49" s="719">
        <v>0</v>
      </c>
      <c r="D49" s="849">
        <v>0</v>
      </c>
    </row>
    <row r="50" spans="1:4" ht="12.75">
      <c r="A50" s="717"/>
      <c r="B50" s="718"/>
      <c r="C50" s="719"/>
      <c r="D50" s="719"/>
    </row>
    <row r="51" spans="1:4" ht="13.5" thickBot="1">
      <c r="A51" s="722" t="s">
        <v>278</v>
      </c>
      <c r="B51" s="723"/>
      <c r="C51" s="724">
        <f>SUM(C10:C50)</f>
        <v>0</v>
      </c>
      <c r="D51" s="848">
        <f>SUM(D10:D50)</f>
        <v>0</v>
      </c>
    </row>
    <row r="52" spans="1:4" ht="12.75">
      <c r="A52" s="314"/>
      <c r="B52" s="314"/>
      <c r="C52" s="725"/>
      <c r="D52" s="726"/>
    </row>
    <row r="53" spans="1:4" ht="12.75">
      <c r="A53" s="727"/>
      <c r="B53" s="727"/>
      <c r="C53" s="725"/>
      <c r="D53" s="726"/>
    </row>
    <row r="54" spans="1:4" ht="12.75">
      <c r="A54" s="728"/>
      <c r="B54" s="728"/>
      <c r="C54" s="725"/>
      <c r="D54" s="726"/>
    </row>
    <row r="55" spans="1:4" ht="12.75">
      <c r="A55" s="729"/>
      <c r="B55" s="729"/>
      <c r="C55" s="725"/>
      <c r="D55" s="726"/>
    </row>
    <row r="56" spans="1:4" ht="12.75">
      <c r="A56" s="729"/>
      <c r="B56" s="729"/>
      <c r="C56" s="725"/>
      <c r="D56" s="726"/>
    </row>
    <row r="57" spans="1:4" ht="12.75">
      <c r="A57" s="729"/>
      <c r="B57" s="729"/>
      <c r="C57" s="725"/>
      <c r="D57" s="726"/>
    </row>
    <row r="58" spans="1:4" ht="12.75">
      <c r="A58" s="729"/>
      <c r="B58" s="729"/>
      <c r="C58" s="725"/>
      <c r="D58" s="726"/>
    </row>
    <row r="59" spans="1:4" ht="12.75">
      <c r="A59" s="729"/>
      <c r="B59" s="729"/>
      <c r="C59" s="725"/>
      <c r="D59" s="726"/>
    </row>
    <row r="60" spans="1:4" ht="12.75">
      <c r="A60" s="729"/>
      <c r="B60" s="729"/>
      <c r="C60" s="725"/>
      <c r="D60" s="726"/>
    </row>
    <row r="61" spans="1:4" ht="12.75">
      <c r="A61" s="729"/>
      <c r="B61" s="729"/>
      <c r="C61" s="725"/>
      <c r="D61" s="726"/>
    </row>
    <row r="62" spans="1:4" ht="12.75">
      <c r="A62" s="729"/>
      <c r="B62" s="729"/>
      <c r="C62" s="725"/>
      <c r="D62" s="726"/>
    </row>
    <row r="63" spans="1:4" ht="12.75">
      <c r="A63" s="729"/>
      <c r="B63" s="729"/>
      <c r="C63" s="725"/>
      <c r="D63" s="726"/>
    </row>
    <row r="64" spans="1:4" ht="12.75">
      <c r="A64" s="729"/>
      <c r="B64" s="729"/>
      <c r="C64" s="725"/>
      <c r="D64" s="726"/>
    </row>
    <row r="65" spans="1:4" ht="12.75">
      <c r="A65" s="729"/>
      <c r="B65" s="729"/>
      <c r="C65" s="725"/>
      <c r="D65" s="726"/>
    </row>
    <row r="66" spans="1:4" ht="12.75">
      <c r="A66" s="729"/>
      <c r="B66" s="729"/>
      <c r="C66" s="725"/>
      <c r="D66" s="726"/>
    </row>
    <row r="67" spans="1:4" ht="12.75">
      <c r="A67" s="729"/>
      <c r="B67" s="729"/>
      <c r="C67" s="725"/>
      <c r="D67" s="726"/>
    </row>
    <row r="68" spans="1:4" ht="12.75">
      <c r="A68" s="729"/>
      <c r="B68" s="729"/>
      <c r="C68" s="725"/>
      <c r="D68" s="726"/>
    </row>
    <row r="69" spans="1:4" ht="12.75">
      <c r="A69" s="730"/>
      <c r="B69" s="730"/>
      <c r="C69" s="726"/>
      <c r="D69" s="726"/>
    </row>
    <row r="70" spans="1:4" ht="12.75">
      <c r="A70" s="729"/>
      <c r="B70" s="729"/>
      <c r="C70" s="725"/>
      <c r="D70" s="726"/>
    </row>
    <row r="71" spans="1:4" ht="15">
      <c r="A71" s="731"/>
      <c r="B71" s="731"/>
      <c r="C71" s="726"/>
      <c r="D71" s="726"/>
    </row>
  </sheetData>
  <sheetProtection/>
  <mergeCells count="3">
    <mergeCell ref="B3:D3"/>
    <mergeCell ref="B4:D4"/>
    <mergeCell ref="A7:B7"/>
  </mergeCells>
  <printOptions horizontalCentered="1"/>
  <pageMargins left="0" right="0" top="1" bottom="1" header="0.5" footer="0.5"/>
  <pageSetup fitToHeight="1" fitToWidth="1" horizontalDpi="1200" verticalDpi="1200" orientation="portrait" r:id="rId3"/>
  <headerFooter alignWithMargins="0">
    <oddFooter>&amp;LRev. 11/17/04</oddFooter>
  </headerFooter>
  <legacyDrawing r:id="rId2"/>
</worksheet>
</file>

<file path=xl/worksheets/sheet19.xml><?xml version="1.0" encoding="utf-8"?>
<worksheet xmlns="http://schemas.openxmlformats.org/spreadsheetml/2006/main" xmlns:r="http://schemas.openxmlformats.org/officeDocument/2006/relationships">
  <dimension ref="A1:AF259"/>
  <sheetViews>
    <sheetView zoomScale="80" zoomScaleNormal="80" zoomScalePageLayoutView="0" workbookViewId="0" topLeftCell="A112">
      <selection activeCell="S145" sqref="S145"/>
    </sheetView>
  </sheetViews>
  <sheetFormatPr defaultColWidth="8.8515625" defaultRowHeight="12.75"/>
  <cols>
    <col min="1" max="1" width="6.57421875" style="4" customWidth="1"/>
    <col min="2" max="2" width="24.140625" style="4" customWidth="1"/>
    <col min="3" max="4" width="9.8515625" style="4" bestFit="1" customWidth="1"/>
    <col min="5" max="5" width="9.57421875" style="4" bestFit="1" customWidth="1"/>
    <col min="6" max="8" width="9.8515625" style="4" bestFit="1" customWidth="1"/>
    <col min="9" max="11" width="9.57421875" style="4" hidden="1" customWidth="1"/>
    <col min="12" max="12" width="9.8515625" style="4" hidden="1" customWidth="1"/>
    <col min="13" max="14" width="9.57421875" style="4" hidden="1" customWidth="1"/>
    <col min="15" max="15" width="2.7109375" style="4" bestFit="1" customWidth="1"/>
    <col min="16" max="16" width="11.28125" style="4" hidden="1" customWidth="1"/>
    <col min="17" max="17" width="9.8515625" style="4" hidden="1" customWidth="1"/>
    <col min="18" max="18" width="2.8515625" style="4" customWidth="1"/>
    <col min="19" max="19" width="10.140625" style="4" bestFit="1" customWidth="1"/>
    <col min="20" max="21" width="8.8515625" style="4" customWidth="1"/>
    <col min="22" max="22" width="3.140625" style="4" customWidth="1"/>
    <col min="23" max="23" width="11.28125" style="4" customWidth="1"/>
    <col min="24" max="24" width="9.00390625" style="4" bestFit="1" customWidth="1"/>
    <col min="25" max="25" width="8.8515625" style="4" customWidth="1"/>
    <col min="26" max="26" width="11.7109375" style="4" bestFit="1" customWidth="1"/>
    <col min="27" max="27" width="10.7109375" style="4" bestFit="1" customWidth="1"/>
    <col min="28" max="28" width="9.57421875" style="4" bestFit="1" customWidth="1"/>
    <col min="29" max="29" width="8.8515625" style="4" customWidth="1"/>
    <col min="30" max="30" width="9.57421875" style="4" bestFit="1" customWidth="1"/>
    <col min="31" max="31" width="10.7109375" style="4" bestFit="1" customWidth="1"/>
    <col min="32" max="32" width="10.28125" style="4" bestFit="1" customWidth="1"/>
    <col min="33" max="16384" width="8.8515625" style="4" customWidth="1"/>
  </cols>
  <sheetData>
    <row r="1" ht="11.25" hidden="1">
      <c r="B1" s="4" t="s">
        <v>17</v>
      </c>
    </row>
    <row r="2" ht="11.25" hidden="1"/>
    <row r="3" spans="3:18" s="35" customFormat="1" ht="10.5" hidden="1">
      <c r="C3" s="36">
        <v>37073</v>
      </c>
      <c r="D3" s="36">
        <v>37104</v>
      </c>
      <c r="E3" s="36">
        <v>37135</v>
      </c>
      <c r="F3" s="36">
        <v>37165</v>
      </c>
      <c r="G3" s="36">
        <v>37196</v>
      </c>
      <c r="H3" s="36">
        <v>37226</v>
      </c>
      <c r="I3" s="36">
        <v>37257</v>
      </c>
      <c r="J3" s="36">
        <v>37288</v>
      </c>
      <c r="K3" s="36">
        <v>37316</v>
      </c>
      <c r="L3" s="36">
        <v>37347</v>
      </c>
      <c r="M3" s="36">
        <v>37377</v>
      </c>
      <c r="N3" s="36">
        <v>37408</v>
      </c>
      <c r="P3" s="37" t="s">
        <v>0</v>
      </c>
      <c r="Q3" s="37" t="s">
        <v>20</v>
      </c>
      <c r="R3" s="37"/>
    </row>
    <row r="4" spans="3:15" ht="11.25" hidden="1">
      <c r="C4" s="5"/>
      <c r="D4" s="5"/>
      <c r="E4" s="5"/>
      <c r="F4" s="6"/>
      <c r="G4" s="6"/>
      <c r="H4" s="6"/>
      <c r="I4" s="6"/>
      <c r="J4" s="6"/>
      <c r="K4" s="6"/>
      <c r="L4" s="6"/>
      <c r="M4" s="6"/>
      <c r="N4" s="6"/>
      <c r="O4" s="6"/>
    </row>
    <row r="5" spans="1:18" ht="11.25" hidden="1">
      <c r="A5" s="40" t="s">
        <v>6</v>
      </c>
      <c r="B5" s="7" t="s">
        <v>18</v>
      </c>
      <c r="C5" s="6">
        <v>407151</v>
      </c>
      <c r="D5" s="6">
        <v>407520</v>
      </c>
      <c r="E5" s="6">
        <v>407585</v>
      </c>
      <c r="F5" s="6">
        <v>408612</v>
      </c>
      <c r="G5" s="38">
        <v>405899</v>
      </c>
      <c r="H5" s="38">
        <v>406523</v>
      </c>
      <c r="I5" s="38">
        <v>405028</v>
      </c>
      <c r="J5" s="38">
        <v>403224</v>
      </c>
      <c r="K5" s="38">
        <v>406516</v>
      </c>
      <c r="L5" s="38">
        <v>404049</v>
      </c>
      <c r="M5" s="38">
        <v>405129</v>
      </c>
      <c r="N5" s="38">
        <v>404539</v>
      </c>
      <c r="P5" s="81">
        <f>SUM(C5:N5)</f>
        <v>4871775</v>
      </c>
      <c r="Q5" s="93">
        <f>SUM(C5:N5)/12</f>
        <v>405981.25</v>
      </c>
      <c r="R5" s="110"/>
    </row>
    <row r="6" spans="1:18" ht="11.25" hidden="1">
      <c r="A6" s="43"/>
      <c r="B6" s="9" t="s">
        <v>7</v>
      </c>
      <c r="C6" s="31">
        <v>-0.0019</v>
      </c>
      <c r="D6" s="53">
        <v>-0.0026</v>
      </c>
      <c r="E6" s="53">
        <v>-0.0033</v>
      </c>
      <c r="F6" s="53">
        <v>-0.0025</v>
      </c>
      <c r="G6" s="53">
        <v>-0.0035</v>
      </c>
      <c r="H6" s="53">
        <v>0.0003</v>
      </c>
      <c r="I6" s="53">
        <v>-0.0018</v>
      </c>
      <c r="J6" s="53">
        <v>-0.0043</v>
      </c>
      <c r="K6" s="53">
        <v>-0.0027</v>
      </c>
      <c r="L6" s="53">
        <v>-0.0094</v>
      </c>
      <c r="M6" s="53">
        <v>-0.0044</v>
      </c>
      <c r="N6" s="53">
        <v>-0.0033</v>
      </c>
      <c r="P6" s="82">
        <f>SUM(C6:N6)</f>
        <v>-0.0394</v>
      </c>
      <c r="Q6" s="94">
        <f>SUM(C6:N6)/12</f>
        <v>-0.003283333333333333</v>
      </c>
      <c r="R6" s="529"/>
    </row>
    <row r="7" spans="1:18" ht="11.25" hidden="1">
      <c r="A7" s="43"/>
      <c r="B7" s="55" t="s">
        <v>23</v>
      </c>
      <c r="C7" s="6">
        <v>7355</v>
      </c>
      <c r="D7" s="6">
        <v>7526</v>
      </c>
      <c r="E7" s="6">
        <v>7372</v>
      </c>
      <c r="F7" s="6">
        <v>7438</v>
      </c>
      <c r="G7" s="6">
        <v>7750</v>
      </c>
      <c r="H7" s="6">
        <v>7779</v>
      </c>
      <c r="I7" s="6">
        <v>7847</v>
      </c>
      <c r="J7" s="6">
        <v>8250</v>
      </c>
      <c r="K7" s="6">
        <v>8092</v>
      </c>
      <c r="L7" s="6">
        <v>8385</v>
      </c>
      <c r="M7" s="6">
        <v>8196</v>
      </c>
      <c r="N7" s="6">
        <v>8120</v>
      </c>
      <c r="P7" s="83">
        <f>SUM(C7:N7)</f>
        <v>94110</v>
      </c>
      <c r="Q7" s="95">
        <f>SUM(C7:N7)/12</f>
        <v>7842.5</v>
      </c>
      <c r="R7" s="110"/>
    </row>
    <row r="8" spans="1:18" s="14" customFormat="1" ht="11.25" hidden="1">
      <c r="A8" s="54"/>
      <c r="B8" s="56" t="s">
        <v>7</v>
      </c>
      <c r="C8" s="31">
        <v>0.015</v>
      </c>
      <c r="D8" s="31">
        <v>0.0307</v>
      </c>
      <c r="E8" s="31">
        <v>0.00263</v>
      </c>
      <c r="F8" s="31">
        <v>0.00627</v>
      </c>
      <c r="G8" s="31">
        <v>0.00896</v>
      </c>
      <c r="H8" s="31">
        <v>0.00926</v>
      </c>
      <c r="I8" s="31">
        <v>0.00876</v>
      </c>
      <c r="J8" s="31">
        <v>0.141</v>
      </c>
      <c r="K8" s="31">
        <v>0.0891</v>
      </c>
      <c r="L8" s="31">
        <v>0.1417</v>
      </c>
      <c r="M8" s="31">
        <v>0.1136</v>
      </c>
      <c r="N8" s="31">
        <v>0.0923</v>
      </c>
      <c r="P8" s="82"/>
      <c r="Q8" s="94">
        <f>SUM(C8:N8)/12</f>
        <v>0.05494000000000001</v>
      </c>
      <c r="R8" s="529"/>
    </row>
    <row r="9" spans="16:18" ht="11.25" hidden="1">
      <c r="P9" s="83"/>
      <c r="Q9" s="96"/>
      <c r="R9" s="109"/>
    </row>
    <row r="10" spans="1:18" ht="11.25" hidden="1">
      <c r="A10" s="7" t="s">
        <v>3</v>
      </c>
      <c r="B10" s="7" t="s">
        <v>8</v>
      </c>
      <c r="C10" s="6">
        <v>83772</v>
      </c>
      <c r="D10" s="6">
        <v>135065</v>
      </c>
      <c r="E10" s="6">
        <v>133133</v>
      </c>
      <c r="F10" s="6">
        <v>136406</v>
      </c>
      <c r="G10" s="6">
        <v>136510</v>
      </c>
      <c r="H10" s="6">
        <v>136763</v>
      </c>
      <c r="I10" s="6">
        <v>144473</v>
      </c>
      <c r="J10" s="6">
        <v>144356</v>
      </c>
      <c r="K10" s="6">
        <v>141986</v>
      </c>
      <c r="L10" s="6">
        <v>149086</v>
      </c>
      <c r="M10" s="6">
        <v>131463</v>
      </c>
      <c r="N10" s="6">
        <v>193310</v>
      </c>
      <c r="P10" s="83">
        <f>SUM(C10:N10)</f>
        <v>1666323</v>
      </c>
      <c r="Q10" s="95">
        <f>SUM(C10:N10)/12</f>
        <v>138860.25</v>
      </c>
      <c r="R10" s="110"/>
    </row>
    <row r="11" spans="1:18" ht="11.25" hidden="1">
      <c r="A11" s="9"/>
      <c r="B11" s="9" t="s">
        <v>9</v>
      </c>
      <c r="C11" s="6">
        <v>241</v>
      </c>
      <c r="D11" s="6">
        <v>464</v>
      </c>
      <c r="E11" s="6">
        <v>252</v>
      </c>
      <c r="F11" s="6">
        <v>608</v>
      </c>
      <c r="G11" s="6">
        <v>603</v>
      </c>
      <c r="H11" s="6">
        <v>672</v>
      </c>
      <c r="I11" s="6">
        <v>816</v>
      </c>
      <c r="J11" s="6">
        <v>913</v>
      </c>
      <c r="K11" s="6">
        <v>856</v>
      </c>
      <c r="L11" s="6">
        <v>954</v>
      </c>
      <c r="M11" s="6">
        <v>1010</v>
      </c>
      <c r="N11" s="6">
        <v>1547</v>
      </c>
      <c r="P11" s="83">
        <f>SUM(C11:N11)</f>
        <v>8936</v>
      </c>
      <c r="Q11" s="95">
        <f>SUM(C11:N11)/12</f>
        <v>744.6666666666666</v>
      </c>
      <c r="R11" s="110"/>
    </row>
    <row r="12" spans="1:18" s="11" customFormat="1" ht="13.5" hidden="1">
      <c r="A12" s="10"/>
      <c r="B12" s="10" t="s">
        <v>10</v>
      </c>
      <c r="C12" s="16">
        <v>78456</v>
      </c>
      <c r="D12" s="16">
        <v>83651</v>
      </c>
      <c r="E12" s="16">
        <v>67382</v>
      </c>
      <c r="F12" s="16">
        <v>83025</v>
      </c>
      <c r="G12" s="16">
        <v>76725</v>
      </c>
      <c r="H12" s="16">
        <v>71224</v>
      </c>
      <c r="I12" s="16">
        <v>79382</v>
      </c>
      <c r="J12" s="16">
        <v>75115</v>
      </c>
      <c r="K12" s="16">
        <v>78665</v>
      </c>
      <c r="L12" s="16">
        <v>84841</v>
      </c>
      <c r="M12" s="16">
        <v>857123</v>
      </c>
      <c r="N12" s="16">
        <v>77427</v>
      </c>
      <c r="P12" s="84">
        <f>SUM(C12:N12)</f>
        <v>1713016</v>
      </c>
      <c r="Q12" s="97">
        <f>SUM(C12:N12)/12</f>
        <v>142751.33333333334</v>
      </c>
      <c r="R12" s="530"/>
    </row>
    <row r="13" spans="1:18" ht="11.25" hidden="1">
      <c r="A13" s="9"/>
      <c r="B13" s="9" t="s">
        <v>11</v>
      </c>
      <c r="C13" s="6">
        <f aca="true" t="shared" si="0" ref="C13:N13">+C10+C11+C12</f>
        <v>162469</v>
      </c>
      <c r="D13" s="6">
        <f t="shared" si="0"/>
        <v>219180</v>
      </c>
      <c r="E13" s="6">
        <f t="shared" si="0"/>
        <v>200767</v>
      </c>
      <c r="F13" s="6">
        <f t="shared" si="0"/>
        <v>220039</v>
      </c>
      <c r="G13" s="6">
        <f t="shared" si="0"/>
        <v>213838</v>
      </c>
      <c r="H13" s="6">
        <f t="shared" si="0"/>
        <v>208659</v>
      </c>
      <c r="I13" s="6">
        <f t="shared" si="0"/>
        <v>224671</v>
      </c>
      <c r="J13" s="6">
        <f t="shared" si="0"/>
        <v>220384</v>
      </c>
      <c r="K13" s="6">
        <f t="shared" si="0"/>
        <v>221507</v>
      </c>
      <c r="L13" s="6">
        <f t="shared" si="0"/>
        <v>234881</v>
      </c>
      <c r="M13" s="6">
        <f t="shared" si="0"/>
        <v>989596</v>
      </c>
      <c r="N13" s="6">
        <f t="shared" si="0"/>
        <v>272284</v>
      </c>
      <c r="P13" s="83">
        <f>SUM(C13:N13)</f>
        <v>3388275</v>
      </c>
      <c r="Q13" s="95">
        <f>SUM(C13:N13)/12</f>
        <v>282356.25</v>
      </c>
      <c r="R13" s="110"/>
    </row>
    <row r="14" spans="1:18" ht="11.25" hidden="1">
      <c r="A14" s="9"/>
      <c r="B14" s="9"/>
      <c r="P14" s="43"/>
      <c r="Q14" s="96"/>
      <c r="R14" s="109"/>
    </row>
    <row r="15" spans="1:18" ht="11.25" hidden="1">
      <c r="A15" s="9"/>
      <c r="B15" s="9" t="s">
        <v>30</v>
      </c>
      <c r="C15" s="14">
        <f aca="true" t="shared" si="1" ref="C15:N15">+C10/C13</f>
        <v>0.5156183641186934</v>
      </c>
      <c r="D15" s="14">
        <f t="shared" si="1"/>
        <v>0.6162286704991331</v>
      </c>
      <c r="E15" s="14">
        <f t="shared" si="1"/>
        <v>0.6631219274083888</v>
      </c>
      <c r="F15" s="14">
        <f t="shared" si="1"/>
        <v>0.6199173782829408</v>
      </c>
      <c r="G15" s="14">
        <f t="shared" si="1"/>
        <v>0.6383804562332233</v>
      </c>
      <c r="H15" s="14">
        <f t="shared" si="1"/>
        <v>0.6554378196004007</v>
      </c>
      <c r="I15" s="14">
        <f t="shared" si="1"/>
        <v>0.6430424932456792</v>
      </c>
      <c r="J15" s="14">
        <f t="shared" si="1"/>
        <v>0.655020328154494</v>
      </c>
      <c r="K15" s="14">
        <f t="shared" si="1"/>
        <v>0.6410000586888902</v>
      </c>
      <c r="L15" s="14">
        <f t="shared" si="1"/>
        <v>0.6347299270694522</v>
      </c>
      <c r="M15" s="14">
        <f t="shared" si="1"/>
        <v>0.13284512063508744</v>
      </c>
      <c r="N15" s="14">
        <f t="shared" si="1"/>
        <v>0.7099572505178416</v>
      </c>
      <c r="P15" s="85">
        <f>+P10/P13</f>
        <v>0.49179095557473934</v>
      </c>
      <c r="Q15" s="98">
        <f>+Q10/Q13</f>
        <v>0.49179095557473934</v>
      </c>
      <c r="R15" s="531"/>
    </row>
    <row r="16" spans="1:18" ht="11.25" hidden="1">
      <c r="A16" s="9"/>
      <c r="B16" s="9" t="s">
        <v>31</v>
      </c>
      <c r="C16" s="14">
        <f aca="true" t="shared" si="2" ref="C16:N16">+C11/C13</f>
        <v>0.0014833599025044777</v>
      </c>
      <c r="D16" s="14">
        <f t="shared" si="2"/>
        <v>0.002116981476412081</v>
      </c>
      <c r="E16" s="14">
        <f t="shared" si="2"/>
        <v>0.001255186360308218</v>
      </c>
      <c r="F16" s="14">
        <f t="shared" si="2"/>
        <v>0.0027631465331145843</v>
      </c>
      <c r="G16" s="14">
        <f t="shared" si="2"/>
        <v>0.0028198916937120623</v>
      </c>
      <c r="H16" s="14">
        <f t="shared" si="2"/>
        <v>0.0032205656118355786</v>
      </c>
      <c r="I16" s="14">
        <f t="shared" si="2"/>
        <v>0.0036319774247677715</v>
      </c>
      <c r="J16" s="14">
        <f t="shared" si="2"/>
        <v>0.004142768985044286</v>
      </c>
      <c r="K16" s="14">
        <f t="shared" si="2"/>
        <v>0.003864437692714</v>
      </c>
      <c r="L16" s="14">
        <f t="shared" si="2"/>
        <v>0.004061631208995193</v>
      </c>
      <c r="M16" s="14">
        <f t="shared" si="2"/>
        <v>0.001020618515030376</v>
      </c>
      <c r="N16" s="14">
        <f t="shared" si="2"/>
        <v>0.005681567774823346</v>
      </c>
      <c r="P16" s="85">
        <f>+P11/P13</f>
        <v>0.0026373302048977726</v>
      </c>
      <c r="Q16" s="98">
        <f>+Q11/Q13</f>
        <v>0.002637330204897772</v>
      </c>
      <c r="R16" s="531"/>
    </row>
    <row r="17" spans="1:18" ht="11.25" hidden="1">
      <c r="A17" s="9"/>
      <c r="B17" s="9" t="s">
        <v>32</v>
      </c>
      <c r="C17" s="14">
        <f aca="true" t="shared" si="3" ref="C17:N17">+C12/C13</f>
        <v>0.4828982759788021</v>
      </c>
      <c r="D17" s="14">
        <f t="shared" si="3"/>
        <v>0.3816543480244548</v>
      </c>
      <c r="E17" s="14">
        <f t="shared" si="3"/>
        <v>0.33562288623130293</v>
      </c>
      <c r="F17" s="14">
        <f t="shared" si="3"/>
        <v>0.37731947518394465</v>
      </c>
      <c r="G17" s="14">
        <f t="shared" si="3"/>
        <v>0.35879965207306463</v>
      </c>
      <c r="H17" s="14">
        <f t="shared" si="3"/>
        <v>0.34134161478776376</v>
      </c>
      <c r="I17" s="14">
        <f t="shared" si="3"/>
        <v>0.35332552932955297</v>
      </c>
      <c r="J17" s="14">
        <f t="shared" si="3"/>
        <v>0.34083690286046175</v>
      </c>
      <c r="K17" s="14">
        <f t="shared" si="3"/>
        <v>0.3551355036183958</v>
      </c>
      <c r="L17" s="14">
        <f t="shared" si="3"/>
        <v>0.36120844172155264</v>
      </c>
      <c r="M17" s="14">
        <f t="shared" si="3"/>
        <v>0.8661342608498822</v>
      </c>
      <c r="N17" s="14">
        <f t="shared" si="3"/>
        <v>0.284361181707335</v>
      </c>
      <c r="P17" s="85">
        <f>+P12/P13</f>
        <v>0.5055717142203628</v>
      </c>
      <c r="Q17" s="98">
        <f>+Q12/Q13</f>
        <v>0.505571714220363</v>
      </c>
      <c r="R17" s="531"/>
    </row>
    <row r="18" spans="1:18" ht="11.25" hidden="1">
      <c r="A18" s="9"/>
      <c r="B18" s="9"/>
      <c r="P18" s="43"/>
      <c r="Q18" s="96"/>
      <c r="R18" s="109"/>
    </row>
    <row r="19" spans="1:18" ht="11.25" hidden="1">
      <c r="A19" s="9"/>
      <c r="B19" s="9" t="s">
        <v>24</v>
      </c>
      <c r="C19" s="17">
        <f aca="true" t="shared" si="4" ref="C19:N19">+C13/C5</f>
        <v>0.39903868589294883</v>
      </c>
      <c r="D19" s="17">
        <f t="shared" si="4"/>
        <v>0.5378386336866903</v>
      </c>
      <c r="E19" s="17">
        <f t="shared" si="4"/>
        <v>0.49257700847675945</v>
      </c>
      <c r="F19" s="17">
        <f t="shared" si="4"/>
        <v>0.5385035192309575</v>
      </c>
      <c r="G19" s="17">
        <f t="shared" si="4"/>
        <v>0.5268256388904629</v>
      </c>
      <c r="H19" s="17">
        <f t="shared" si="4"/>
        <v>0.5132772315465546</v>
      </c>
      <c r="I19" s="17">
        <f t="shared" si="4"/>
        <v>0.5547048599109198</v>
      </c>
      <c r="J19" s="17">
        <f t="shared" si="4"/>
        <v>0.5465547685653632</v>
      </c>
      <c r="K19" s="17">
        <f t="shared" si="4"/>
        <v>0.5448912219937223</v>
      </c>
      <c r="L19" s="17">
        <f t="shared" si="4"/>
        <v>0.5813181074572639</v>
      </c>
      <c r="M19" s="17">
        <f t="shared" si="4"/>
        <v>2.442668878307897</v>
      </c>
      <c r="N19" s="17">
        <f t="shared" si="4"/>
        <v>0.673072311940258</v>
      </c>
      <c r="P19" s="86">
        <f>+P13/P5</f>
        <v>0.6954908631864156</v>
      </c>
      <c r="Q19" s="99">
        <f>+Q13/Q5</f>
        <v>0.6954908631864156</v>
      </c>
      <c r="R19" s="532"/>
    </row>
    <row r="20" spans="1:18" ht="11.25" hidden="1">
      <c r="A20" s="9"/>
      <c r="B20" s="44" t="s">
        <v>7</v>
      </c>
      <c r="C20" s="17">
        <v>0</v>
      </c>
      <c r="D20" s="17">
        <v>0</v>
      </c>
      <c r="E20" s="17">
        <v>0</v>
      </c>
      <c r="F20" s="17">
        <v>0</v>
      </c>
      <c r="G20" s="17">
        <v>0</v>
      </c>
      <c r="H20" s="17">
        <v>0</v>
      </c>
      <c r="I20" s="17">
        <v>0</v>
      </c>
      <c r="J20" s="17">
        <v>0</v>
      </c>
      <c r="K20" s="17">
        <v>0</v>
      </c>
      <c r="L20" s="17">
        <v>0</v>
      </c>
      <c r="M20" s="17">
        <v>0</v>
      </c>
      <c r="N20" s="17">
        <v>0</v>
      </c>
      <c r="P20" s="86"/>
      <c r="Q20" s="99"/>
      <c r="R20" s="532"/>
    </row>
    <row r="21" spans="1:18" ht="11.25" hidden="1">
      <c r="A21" s="9"/>
      <c r="B21" s="55" t="s">
        <v>25</v>
      </c>
      <c r="C21" s="17">
        <f aca="true" t="shared" si="5" ref="C21:N21">+C13/C7</f>
        <v>22.089598912304556</v>
      </c>
      <c r="D21" s="17">
        <f t="shared" si="5"/>
        <v>29.1230401275578</v>
      </c>
      <c r="E21" s="17">
        <f t="shared" si="5"/>
        <v>27.233722192078133</v>
      </c>
      <c r="F21" s="17">
        <f t="shared" si="5"/>
        <v>29.583086851304113</v>
      </c>
      <c r="G21" s="17">
        <f t="shared" si="5"/>
        <v>27.592</v>
      </c>
      <c r="H21" s="17">
        <f t="shared" si="5"/>
        <v>26.823370613189358</v>
      </c>
      <c r="I21" s="17">
        <f t="shared" si="5"/>
        <v>28.63145151013126</v>
      </c>
      <c r="J21" s="17">
        <f t="shared" si="5"/>
        <v>26.71321212121212</v>
      </c>
      <c r="K21" s="17">
        <f t="shared" si="5"/>
        <v>27.373578843302028</v>
      </c>
      <c r="L21" s="17">
        <f t="shared" si="5"/>
        <v>28.012045319022064</v>
      </c>
      <c r="M21" s="17">
        <f t="shared" si="5"/>
        <v>120.74133723767692</v>
      </c>
      <c r="N21" s="17">
        <f t="shared" si="5"/>
        <v>33.532512315270935</v>
      </c>
      <c r="P21" s="86">
        <f>+P13/P7</f>
        <v>36.00334714695569</v>
      </c>
      <c r="Q21" s="99">
        <f>+Q13/Q7</f>
        <v>36.00334714695569</v>
      </c>
      <c r="R21" s="532"/>
    </row>
    <row r="22" spans="1:18" ht="11.25" hidden="1">
      <c r="A22" s="8"/>
      <c r="B22" s="8" t="s">
        <v>7</v>
      </c>
      <c r="C22" s="17">
        <v>0</v>
      </c>
      <c r="D22" s="17">
        <v>0</v>
      </c>
      <c r="E22" s="17">
        <v>0</v>
      </c>
      <c r="F22" s="17">
        <v>0</v>
      </c>
      <c r="G22" s="17">
        <v>0</v>
      </c>
      <c r="H22" s="17">
        <v>0</v>
      </c>
      <c r="I22" s="17">
        <v>0</v>
      </c>
      <c r="J22" s="17">
        <v>0</v>
      </c>
      <c r="K22" s="17">
        <v>0</v>
      </c>
      <c r="L22" s="17">
        <v>0</v>
      </c>
      <c r="M22" s="17">
        <v>0</v>
      </c>
      <c r="N22" s="17">
        <v>0</v>
      </c>
      <c r="P22" s="43"/>
      <c r="Q22" s="96"/>
      <c r="R22" s="109"/>
    </row>
    <row r="23" spans="16:18" ht="11.25" hidden="1">
      <c r="P23" s="43"/>
      <c r="Q23" s="96"/>
      <c r="R23" s="109"/>
    </row>
    <row r="24" spans="1:18" s="19" customFormat="1" ht="11.25" hidden="1">
      <c r="A24" s="18" t="s">
        <v>2</v>
      </c>
      <c r="B24" s="18" t="s">
        <v>12</v>
      </c>
      <c r="C24" s="19">
        <v>165337</v>
      </c>
      <c r="D24" s="19">
        <v>253358</v>
      </c>
      <c r="E24" s="19">
        <v>237372</v>
      </c>
      <c r="F24" s="19">
        <v>254621</v>
      </c>
      <c r="G24" s="19">
        <v>250914</v>
      </c>
      <c r="H24" s="19">
        <v>250988</v>
      </c>
      <c r="I24" s="19">
        <v>257195</v>
      </c>
      <c r="J24" s="19">
        <v>250856</v>
      </c>
      <c r="K24" s="19">
        <v>261164</v>
      </c>
      <c r="L24" s="19">
        <v>238973</v>
      </c>
      <c r="M24" s="19">
        <v>320189</v>
      </c>
      <c r="N24" s="19">
        <v>184488</v>
      </c>
      <c r="P24" s="88">
        <f>SUM(C24:N24)</f>
        <v>2925455</v>
      </c>
      <c r="Q24" s="100">
        <f>SUM(C24:N24)/12</f>
        <v>243787.91666666666</v>
      </c>
      <c r="R24" s="533"/>
    </row>
    <row r="25" spans="1:24" ht="13.5" customHeight="1" hidden="1">
      <c r="A25" s="9"/>
      <c r="B25" s="9" t="s">
        <v>13</v>
      </c>
      <c r="C25" s="6">
        <v>526</v>
      </c>
      <c r="D25" s="6">
        <v>888</v>
      </c>
      <c r="E25" s="6">
        <v>508</v>
      </c>
      <c r="F25" s="6">
        <v>1098</v>
      </c>
      <c r="G25" s="6">
        <v>1139</v>
      </c>
      <c r="H25" s="6">
        <v>1353</v>
      </c>
      <c r="I25" s="6">
        <v>1573</v>
      </c>
      <c r="J25" s="6">
        <v>1509</v>
      </c>
      <c r="K25" s="6">
        <v>1645</v>
      </c>
      <c r="L25" s="6">
        <v>1795</v>
      </c>
      <c r="M25" s="6">
        <v>1963</v>
      </c>
      <c r="N25" s="6">
        <v>2824</v>
      </c>
      <c r="P25" s="83">
        <f>SUM(C25:N25)</f>
        <v>16821</v>
      </c>
      <c r="Q25" s="95">
        <f>SUM(C25:N25)/12</f>
        <v>1401.75</v>
      </c>
      <c r="R25" s="110"/>
      <c r="S25" s="6"/>
      <c r="T25" s="6"/>
      <c r="U25" s="6"/>
      <c r="V25" s="6"/>
      <c r="W25" s="6"/>
      <c r="X25" s="6"/>
    </row>
    <row r="26" spans="1:24" s="11" customFormat="1" ht="11.25" hidden="1">
      <c r="A26" s="10"/>
      <c r="B26" s="10" t="s">
        <v>14</v>
      </c>
      <c r="C26" s="16">
        <v>1508187</v>
      </c>
      <c r="D26" s="16">
        <v>1750981</v>
      </c>
      <c r="E26" s="16">
        <v>1438464</v>
      </c>
      <c r="F26" s="16">
        <v>1660593</v>
      </c>
      <c r="G26" s="16">
        <v>1566923</v>
      </c>
      <c r="H26" s="16">
        <v>1478782</v>
      </c>
      <c r="I26" s="16">
        <v>1602667</v>
      </c>
      <c r="J26" s="16">
        <v>1466677</v>
      </c>
      <c r="K26" s="16">
        <v>1517435</v>
      </c>
      <c r="L26" s="16">
        <v>1633631</v>
      </c>
      <c r="M26" s="16">
        <v>1865823</v>
      </c>
      <c r="N26" s="16">
        <v>1634744</v>
      </c>
      <c r="P26" s="84">
        <f>SUM(C26:N26)</f>
        <v>19124907</v>
      </c>
      <c r="Q26" s="101">
        <f>SUM(C26:N26)/12</f>
        <v>1593742.25</v>
      </c>
      <c r="R26" s="520"/>
      <c r="S26" s="16"/>
      <c r="T26" s="16"/>
      <c r="U26" s="16"/>
      <c r="V26" s="16"/>
      <c r="W26" s="16"/>
      <c r="X26" s="16"/>
    </row>
    <row r="27" spans="1:18" ht="11.25" hidden="1">
      <c r="A27" s="9"/>
      <c r="B27" s="9" t="s">
        <v>15</v>
      </c>
      <c r="C27" s="22">
        <f aca="true" t="shared" si="6" ref="C27:N27">+C24+C25+C26</f>
        <v>1674050</v>
      </c>
      <c r="D27" s="22">
        <f t="shared" si="6"/>
        <v>2005227</v>
      </c>
      <c r="E27" s="22">
        <f t="shared" si="6"/>
        <v>1676344</v>
      </c>
      <c r="F27" s="22">
        <f t="shared" si="6"/>
        <v>1916312</v>
      </c>
      <c r="G27" s="22">
        <f t="shared" si="6"/>
        <v>1818976</v>
      </c>
      <c r="H27" s="22">
        <f t="shared" si="6"/>
        <v>1731123</v>
      </c>
      <c r="I27" s="22">
        <f t="shared" si="6"/>
        <v>1861435</v>
      </c>
      <c r="J27" s="22">
        <f t="shared" si="6"/>
        <v>1719042</v>
      </c>
      <c r="K27" s="22">
        <f t="shared" si="6"/>
        <v>1780244</v>
      </c>
      <c r="L27" s="22">
        <f t="shared" si="6"/>
        <v>1874399</v>
      </c>
      <c r="M27" s="22">
        <f t="shared" si="6"/>
        <v>2187975</v>
      </c>
      <c r="N27" s="22">
        <f t="shared" si="6"/>
        <v>1822056</v>
      </c>
      <c r="P27" s="88">
        <f>SUM(C27:N27)</f>
        <v>22067183</v>
      </c>
      <c r="Q27" s="100">
        <f>SUM(C27:N27)/12</f>
        <v>1838931.9166666667</v>
      </c>
      <c r="R27" s="533"/>
    </row>
    <row r="28" spans="1:18" ht="11.25" hidden="1">
      <c r="A28" s="9"/>
      <c r="B28" s="9"/>
      <c r="P28" s="89"/>
      <c r="Q28" s="102"/>
      <c r="R28" s="534"/>
    </row>
    <row r="29" spans="1:18" ht="11.25" hidden="1">
      <c r="A29" s="9"/>
      <c r="B29" s="60" t="s">
        <v>27</v>
      </c>
      <c r="C29" s="39">
        <f aca="true" t="shared" si="7" ref="C29:N29">+C24/C10</f>
        <v>1.9736546817552405</v>
      </c>
      <c r="D29" s="39">
        <f t="shared" si="7"/>
        <v>1.8758227520082924</v>
      </c>
      <c r="E29" s="39">
        <f t="shared" si="7"/>
        <v>1.7829689107884596</v>
      </c>
      <c r="F29" s="39">
        <f t="shared" si="7"/>
        <v>1.866640763602774</v>
      </c>
      <c r="G29" s="39">
        <f t="shared" si="7"/>
        <v>1.8380631455571022</v>
      </c>
      <c r="H29" s="39">
        <f t="shared" si="7"/>
        <v>1.8352039659849522</v>
      </c>
      <c r="I29" s="39">
        <f t="shared" si="7"/>
        <v>1.7802288316848132</v>
      </c>
      <c r="J29" s="39">
        <f t="shared" si="7"/>
        <v>1.7377594280805786</v>
      </c>
      <c r="K29" s="39">
        <f t="shared" si="7"/>
        <v>1.8393644443818404</v>
      </c>
      <c r="L29" s="39">
        <f t="shared" si="7"/>
        <v>1.6029204620152127</v>
      </c>
      <c r="M29" s="39">
        <f t="shared" si="7"/>
        <v>2.4355826354183305</v>
      </c>
      <c r="N29" s="39">
        <f t="shared" si="7"/>
        <v>0.9543634576586829</v>
      </c>
      <c r="P29" s="89">
        <f>SUM(C29:N29)</f>
        <v>21.52257347893628</v>
      </c>
      <c r="Q29" s="102">
        <f>SUM(C29:N29)/12</f>
        <v>1.7935477899113568</v>
      </c>
      <c r="R29" s="534"/>
    </row>
    <row r="30" spans="1:18" ht="11.25" hidden="1">
      <c r="A30" s="9"/>
      <c r="B30" s="61" t="s">
        <v>28</v>
      </c>
      <c r="C30" s="17">
        <f aca="true" t="shared" si="8" ref="C30:N30">+C25/C11</f>
        <v>2.1825726141078836</v>
      </c>
      <c r="D30" s="17">
        <f t="shared" si="8"/>
        <v>1.9137931034482758</v>
      </c>
      <c r="E30" s="17">
        <f t="shared" si="8"/>
        <v>2.015873015873016</v>
      </c>
      <c r="F30" s="17">
        <f t="shared" si="8"/>
        <v>1.805921052631579</v>
      </c>
      <c r="G30" s="17">
        <f t="shared" si="8"/>
        <v>1.8888888888888888</v>
      </c>
      <c r="H30" s="17">
        <f t="shared" si="8"/>
        <v>2.013392857142857</v>
      </c>
      <c r="I30" s="17">
        <f t="shared" si="8"/>
        <v>1.9276960784313726</v>
      </c>
      <c r="J30" s="17">
        <f t="shared" si="8"/>
        <v>1.6527929901423877</v>
      </c>
      <c r="K30" s="17">
        <f t="shared" si="8"/>
        <v>1.9217289719626167</v>
      </c>
      <c r="L30" s="17">
        <f t="shared" si="8"/>
        <v>1.8815513626834381</v>
      </c>
      <c r="M30" s="17">
        <f t="shared" si="8"/>
        <v>1.9435643564356435</v>
      </c>
      <c r="N30" s="17">
        <f t="shared" si="8"/>
        <v>1.8254686489980607</v>
      </c>
      <c r="P30" s="90">
        <f>SUM(C30:N30)</f>
        <v>22.97324394074602</v>
      </c>
      <c r="Q30" s="103">
        <f>SUM(C30:N30)/12</f>
        <v>1.9144369950621682</v>
      </c>
      <c r="R30" s="535"/>
    </row>
    <row r="31" spans="1:18" ht="13.5" hidden="1">
      <c r="A31" s="9"/>
      <c r="B31" s="10" t="s">
        <v>29</v>
      </c>
      <c r="C31" s="58">
        <f aca="true" t="shared" si="9" ref="C31:N31">+C26/C12</f>
        <v>19.22334811869073</v>
      </c>
      <c r="D31" s="58">
        <f t="shared" si="9"/>
        <v>20.931979294927736</v>
      </c>
      <c r="E31" s="58">
        <f t="shared" si="9"/>
        <v>21.347897064497936</v>
      </c>
      <c r="F31" s="58">
        <f t="shared" si="9"/>
        <v>20.001120144534777</v>
      </c>
      <c r="G31" s="58">
        <f t="shared" si="9"/>
        <v>20.422587161942</v>
      </c>
      <c r="H31" s="58">
        <f t="shared" si="9"/>
        <v>20.76241154666966</v>
      </c>
      <c r="I31" s="58">
        <f t="shared" si="9"/>
        <v>20.18929984127384</v>
      </c>
      <c r="J31" s="58">
        <f t="shared" si="9"/>
        <v>19.525753844105704</v>
      </c>
      <c r="K31" s="58">
        <f t="shared" si="9"/>
        <v>19.289836649081547</v>
      </c>
      <c r="L31" s="58">
        <f t="shared" si="9"/>
        <v>19.255206798599733</v>
      </c>
      <c r="M31" s="58">
        <f t="shared" si="9"/>
        <v>2.1768439302177165</v>
      </c>
      <c r="N31" s="58">
        <f t="shared" si="9"/>
        <v>21.1133583891924</v>
      </c>
      <c r="P31" s="91">
        <f>SUM(C31:N31)</f>
        <v>224.2396427837338</v>
      </c>
      <c r="Q31" s="104">
        <f>SUM(C31:N31)/12</f>
        <v>18.686636898644483</v>
      </c>
      <c r="R31" s="536"/>
    </row>
    <row r="32" spans="1:18" ht="11.25" hidden="1">
      <c r="A32" s="59"/>
      <c r="B32" s="59" t="s">
        <v>16</v>
      </c>
      <c r="C32" s="39">
        <f aca="true" t="shared" si="10" ref="C32:N32">+C27/C13</f>
        <v>10.303811804098013</v>
      </c>
      <c r="D32" s="39">
        <f t="shared" si="10"/>
        <v>9.148768135778813</v>
      </c>
      <c r="E32" s="39">
        <f t="shared" si="10"/>
        <v>8.349698904700473</v>
      </c>
      <c r="F32" s="39">
        <f t="shared" si="10"/>
        <v>8.708965228891241</v>
      </c>
      <c r="G32" s="39">
        <f t="shared" si="10"/>
        <v>8.506327219670966</v>
      </c>
      <c r="H32" s="39">
        <f t="shared" si="10"/>
        <v>8.296421434014349</v>
      </c>
      <c r="I32" s="39">
        <f t="shared" si="10"/>
        <v>8.285159188324261</v>
      </c>
      <c r="J32" s="39">
        <f t="shared" si="10"/>
        <v>7.80021235661391</v>
      </c>
      <c r="K32" s="39">
        <f t="shared" si="10"/>
        <v>8.036964971761615</v>
      </c>
      <c r="L32" s="39">
        <f t="shared" si="10"/>
        <v>7.980206998437507</v>
      </c>
      <c r="M32" s="39">
        <f t="shared" si="10"/>
        <v>2.2109780152708782</v>
      </c>
      <c r="N32" s="39">
        <f t="shared" si="10"/>
        <v>6.691748321605383</v>
      </c>
      <c r="P32" s="89">
        <f>SUM(C32:N32)</f>
        <v>94.31926257916743</v>
      </c>
      <c r="Q32" s="102">
        <f>SUM(C32:N32)/12</f>
        <v>7.859938548263952</v>
      </c>
      <c r="R32" s="534"/>
    </row>
    <row r="33" spans="1:18" ht="11.25" hidden="1">
      <c r="A33" s="9"/>
      <c r="B33" s="9"/>
      <c r="P33" s="89"/>
      <c r="Q33" s="102"/>
      <c r="R33" s="534"/>
    </row>
    <row r="34" spans="1:18" ht="11.25" hidden="1">
      <c r="A34" s="9"/>
      <c r="B34" s="9" t="s">
        <v>26</v>
      </c>
      <c r="C34" s="39">
        <f aca="true" t="shared" si="11" ref="C34:N34">+C27/C5</f>
        <v>4.111619521995525</v>
      </c>
      <c r="D34" s="39">
        <f t="shared" si="11"/>
        <v>4.920560954063604</v>
      </c>
      <c r="E34" s="39">
        <f t="shared" si="11"/>
        <v>4.112869708159034</v>
      </c>
      <c r="F34" s="39">
        <f t="shared" si="11"/>
        <v>4.689808424617975</v>
      </c>
      <c r="G34" s="39">
        <f t="shared" si="11"/>
        <v>4.481351272114492</v>
      </c>
      <c r="H34" s="39">
        <f t="shared" si="11"/>
        <v>4.258364225394381</v>
      </c>
      <c r="I34" s="39">
        <f t="shared" si="11"/>
        <v>4.595818066899079</v>
      </c>
      <c r="J34" s="39">
        <f t="shared" si="11"/>
        <v>4.263243259329802</v>
      </c>
      <c r="K34" s="39">
        <f t="shared" si="11"/>
        <v>4.379271664583928</v>
      </c>
      <c r="L34" s="39">
        <f t="shared" si="11"/>
        <v>4.6390388294489036</v>
      </c>
      <c r="M34" s="39">
        <f t="shared" si="11"/>
        <v>5.400687188525136</v>
      </c>
      <c r="N34" s="39">
        <f t="shared" si="11"/>
        <v>4.504030513745276</v>
      </c>
      <c r="P34" s="89">
        <f>SUM(C34:N34)</f>
        <v>54.35666362887714</v>
      </c>
      <c r="Q34" s="102">
        <f>SUM(C34:N34)/12</f>
        <v>4.529721969073095</v>
      </c>
      <c r="R34" s="534"/>
    </row>
    <row r="35" spans="1:18" ht="11.25" hidden="1">
      <c r="A35" s="9"/>
      <c r="B35" s="9" t="s">
        <v>22</v>
      </c>
      <c r="C35" s="29">
        <f aca="true" t="shared" si="12" ref="C35:N35">+C27/C7</f>
        <v>227.6070700203943</v>
      </c>
      <c r="D35" s="29">
        <f t="shared" si="12"/>
        <v>266.4399415360085</v>
      </c>
      <c r="E35" s="29">
        <f t="shared" si="12"/>
        <v>227.39338035811178</v>
      </c>
      <c r="F35" s="29">
        <f t="shared" si="12"/>
        <v>257.6380747512772</v>
      </c>
      <c r="G35" s="29">
        <f t="shared" si="12"/>
        <v>234.7065806451613</v>
      </c>
      <c r="H35" s="29">
        <f t="shared" si="12"/>
        <v>222.5379868877748</v>
      </c>
      <c r="I35" s="29">
        <f t="shared" si="12"/>
        <v>237.21613355422454</v>
      </c>
      <c r="J35" s="29">
        <f t="shared" si="12"/>
        <v>208.36872727272728</v>
      </c>
      <c r="K35" s="29">
        <f t="shared" si="12"/>
        <v>220.0004943153732</v>
      </c>
      <c r="L35" s="29">
        <f t="shared" si="12"/>
        <v>223.54192009540847</v>
      </c>
      <c r="M35" s="29">
        <f t="shared" si="12"/>
        <v>266.9564421669107</v>
      </c>
      <c r="N35" s="29">
        <f t="shared" si="12"/>
        <v>224.3911330049261</v>
      </c>
      <c r="P35" s="92">
        <f>SUM(C35:N35)</f>
        <v>2816.797884608298</v>
      </c>
      <c r="Q35" s="105">
        <f>SUM(C35:N35)/12</f>
        <v>234.7331570506915</v>
      </c>
      <c r="R35" s="535"/>
    </row>
    <row r="36" spans="1:2" ht="11.25" hidden="1">
      <c r="A36" s="9"/>
      <c r="B36" s="9"/>
    </row>
    <row r="37" spans="1:2" ht="11.25" hidden="1">
      <c r="A37" s="8"/>
      <c r="B37" s="8" t="s">
        <v>7</v>
      </c>
    </row>
    <row r="38" ht="11.25" hidden="1">
      <c r="C38" s="14"/>
    </row>
    <row r="39" ht="11.25" hidden="1"/>
    <row r="40" spans="3:18" s="35" customFormat="1" ht="10.5" hidden="1">
      <c r="C40" s="36">
        <v>37438</v>
      </c>
      <c r="D40" s="36">
        <v>37469</v>
      </c>
      <c r="E40" s="36">
        <v>37500</v>
      </c>
      <c r="F40" s="36">
        <v>37530</v>
      </c>
      <c r="G40" s="36">
        <v>37561</v>
      </c>
      <c r="H40" s="36">
        <v>37591</v>
      </c>
      <c r="I40" s="36">
        <v>37622</v>
      </c>
      <c r="J40" s="36">
        <v>37653</v>
      </c>
      <c r="K40" s="36">
        <v>37681</v>
      </c>
      <c r="L40" s="36">
        <v>37712</v>
      </c>
      <c r="M40" s="36">
        <v>37742</v>
      </c>
      <c r="N40" s="36">
        <v>37773</v>
      </c>
      <c r="P40" s="37" t="s">
        <v>0</v>
      </c>
      <c r="Q40" s="37" t="s">
        <v>20</v>
      </c>
      <c r="R40" s="37"/>
    </row>
    <row r="41" spans="3:14" ht="11.25" hidden="1">
      <c r="C41" s="5"/>
      <c r="D41" s="5"/>
      <c r="E41" s="5"/>
      <c r="F41" s="5"/>
      <c r="G41" s="5"/>
      <c r="H41" s="5"/>
      <c r="I41" s="12" t="s">
        <v>19</v>
      </c>
      <c r="J41" s="5"/>
      <c r="K41" s="5"/>
      <c r="L41" s="5"/>
      <c r="M41" s="5"/>
      <c r="N41" s="5"/>
    </row>
    <row r="42" spans="1:18" s="6" customFormat="1" ht="11.25" hidden="1">
      <c r="A42" s="40" t="s">
        <v>6</v>
      </c>
      <c r="B42" s="42" t="s">
        <v>18</v>
      </c>
      <c r="C42" s="6">
        <v>403485</v>
      </c>
      <c r="D42" s="6">
        <v>407964</v>
      </c>
      <c r="E42" s="6">
        <v>406636</v>
      </c>
      <c r="F42" s="6">
        <v>407257</v>
      </c>
      <c r="G42" s="6">
        <v>407092</v>
      </c>
      <c r="H42" s="6">
        <v>406482</v>
      </c>
      <c r="I42" s="6">
        <f>+((H42-J42)/2)+J42</f>
        <v>402026.5</v>
      </c>
      <c r="J42" s="6">
        <v>397571</v>
      </c>
      <c r="K42" s="6">
        <v>399911</v>
      </c>
      <c r="L42" s="6">
        <v>399902</v>
      </c>
      <c r="M42" s="6">
        <v>402572</v>
      </c>
      <c r="N42" s="6">
        <v>402594</v>
      </c>
      <c r="P42" s="81">
        <f>SUM(C42:N42)</f>
        <v>4843492.5</v>
      </c>
      <c r="Q42" s="93">
        <f>SUM(C42:N42)/12</f>
        <v>403624.375</v>
      </c>
      <c r="R42" s="110"/>
    </row>
    <row r="43" spans="1:18" ht="11.25" hidden="1">
      <c r="A43" s="43"/>
      <c r="B43" s="44" t="s">
        <v>7</v>
      </c>
      <c r="C43" s="14">
        <v>-0.009</v>
      </c>
      <c r="D43" s="14">
        <v>0.0011</v>
      </c>
      <c r="E43" s="14">
        <v>-0.0023</v>
      </c>
      <c r="F43" s="14">
        <f aca="true" t="shared" si="13" ref="F43:N43">+(F42/F5)-1</f>
        <v>-0.0033161042749600966</v>
      </c>
      <c r="G43" s="14">
        <f t="shared" si="13"/>
        <v>0.0029391548143749002</v>
      </c>
      <c r="H43" s="14">
        <f t="shared" si="13"/>
        <v>-0.00010085530215997451</v>
      </c>
      <c r="I43" s="14">
        <f t="shared" si="13"/>
        <v>-0.007410598773418098</v>
      </c>
      <c r="J43" s="14">
        <f t="shared" si="13"/>
        <v>-0.01401950280737263</v>
      </c>
      <c r="K43" s="14">
        <f t="shared" si="13"/>
        <v>-0.016247822963917802</v>
      </c>
      <c r="L43" s="14">
        <f t="shared" si="13"/>
        <v>-0.01026360664176873</v>
      </c>
      <c r="M43" s="14">
        <f t="shared" si="13"/>
        <v>-0.00631156989502113</v>
      </c>
      <c r="N43" s="14">
        <f t="shared" si="13"/>
        <v>-0.00480794187952216</v>
      </c>
      <c r="P43" s="82">
        <f>SUM(C43:N43)</f>
        <v>-0.06973884772376572</v>
      </c>
      <c r="Q43" s="94">
        <f>SUM(C43:N43)/12</f>
        <v>-0.005811570643647144</v>
      </c>
      <c r="R43" s="529"/>
    </row>
    <row r="44" spans="1:18" ht="12" hidden="1">
      <c r="A44" s="43"/>
      <c r="B44" s="46" t="s">
        <v>23</v>
      </c>
      <c r="C44" s="3">
        <v>8257</v>
      </c>
      <c r="D44" s="3">
        <v>8464</v>
      </c>
      <c r="E44" s="3">
        <v>8177</v>
      </c>
      <c r="F44" s="3">
        <v>8564</v>
      </c>
      <c r="G44" s="3">
        <v>8247</v>
      </c>
      <c r="H44" s="3">
        <v>8286</v>
      </c>
      <c r="I44" s="3">
        <v>8326</v>
      </c>
      <c r="J44" s="3">
        <v>8115</v>
      </c>
      <c r="K44" s="3">
        <v>8498</v>
      </c>
      <c r="L44" s="3">
        <v>8256</v>
      </c>
      <c r="M44" s="3">
        <v>8444</v>
      </c>
      <c r="N44" s="3">
        <v>8425</v>
      </c>
      <c r="P44" s="83">
        <f>SUM(C44:N44)</f>
        <v>100059</v>
      </c>
      <c r="Q44" s="95">
        <f>SUM(C44:N44)/12</f>
        <v>8338.25</v>
      </c>
      <c r="R44" s="110"/>
    </row>
    <row r="45" spans="1:18" ht="11.25" hidden="1">
      <c r="A45" s="41"/>
      <c r="B45" s="45" t="s">
        <v>7</v>
      </c>
      <c r="C45" s="14">
        <f aca="true" t="shared" si="14" ref="C45:N45">+(C44/C7)-1</f>
        <v>0.1226376614547926</v>
      </c>
      <c r="D45" s="14">
        <f t="shared" si="14"/>
        <v>0.12463460005314908</v>
      </c>
      <c r="E45" s="14">
        <f t="shared" si="14"/>
        <v>0.10919696147585456</v>
      </c>
      <c r="F45" s="14">
        <f t="shared" si="14"/>
        <v>0.15138478085506857</v>
      </c>
      <c r="G45" s="14">
        <f t="shared" si="14"/>
        <v>0.06412903225806454</v>
      </c>
      <c r="H45" s="14">
        <f t="shared" si="14"/>
        <v>0.0651754724257616</v>
      </c>
      <c r="I45" s="14">
        <f t="shared" si="14"/>
        <v>0.06104243659997444</v>
      </c>
      <c r="J45" s="14">
        <f t="shared" si="14"/>
        <v>-0.016363636363636358</v>
      </c>
      <c r="K45" s="14">
        <f t="shared" si="14"/>
        <v>0.05017301038062283</v>
      </c>
      <c r="L45" s="14">
        <f t="shared" si="14"/>
        <v>-0.01538461538461533</v>
      </c>
      <c r="M45" s="14">
        <f t="shared" si="14"/>
        <v>0.03025866276232314</v>
      </c>
      <c r="N45" s="14">
        <f t="shared" si="14"/>
        <v>0.037561576354679715</v>
      </c>
      <c r="P45" s="82"/>
      <c r="Q45" s="94">
        <f>SUM(C45:N45)/12</f>
        <v>0.06537049523933662</v>
      </c>
      <c r="R45" s="529"/>
    </row>
    <row r="46" spans="16:18" ht="11.25" hidden="1">
      <c r="P46" s="83"/>
      <c r="Q46" s="96"/>
      <c r="R46" s="109"/>
    </row>
    <row r="47" spans="1:18" s="6" customFormat="1" ht="11.25" hidden="1">
      <c r="A47" s="13" t="s">
        <v>3</v>
      </c>
      <c r="B47" s="13" t="s">
        <v>8</v>
      </c>
      <c r="C47" s="6">
        <v>91489</v>
      </c>
      <c r="D47" s="6">
        <v>128480</v>
      </c>
      <c r="E47" s="6">
        <v>163611</v>
      </c>
      <c r="F47" s="6">
        <v>149774</v>
      </c>
      <c r="G47" s="6">
        <v>146654</v>
      </c>
      <c r="H47" s="6">
        <v>146759</v>
      </c>
      <c r="I47" s="6">
        <v>146721</v>
      </c>
      <c r="J47" s="6">
        <v>148889</v>
      </c>
      <c r="K47" s="6">
        <v>141017</v>
      </c>
      <c r="L47" s="6">
        <v>151832</v>
      </c>
      <c r="M47" s="6">
        <v>152743</v>
      </c>
      <c r="N47" s="6">
        <v>193310</v>
      </c>
      <c r="P47" s="83">
        <f>SUM(C47:N47)</f>
        <v>1761279</v>
      </c>
      <c r="Q47" s="95">
        <f>+P47/12</f>
        <v>146773.25</v>
      </c>
      <c r="R47" s="110"/>
    </row>
    <row r="48" spans="1:19" ht="11.25" hidden="1">
      <c r="A48" s="9"/>
      <c r="B48" s="9" t="s">
        <v>9</v>
      </c>
      <c r="C48" s="6">
        <v>718</v>
      </c>
      <c r="D48" s="6">
        <v>1040</v>
      </c>
      <c r="E48" s="6">
        <v>1374</v>
      </c>
      <c r="F48" s="6">
        <v>1232</v>
      </c>
      <c r="G48" s="6">
        <v>1292</v>
      </c>
      <c r="H48" s="6">
        <v>1360</v>
      </c>
      <c r="I48" s="6">
        <v>1114</v>
      </c>
      <c r="J48" s="6">
        <v>1274</v>
      </c>
      <c r="K48" s="6">
        <v>1168</v>
      </c>
      <c r="L48" s="6">
        <v>1519</v>
      </c>
      <c r="M48" s="6">
        <v>1336</v>
      </c>
      <c r="N48" s="6">
        <v>1547</v>
      </c>
      <c r="O48" s="6"/>
      <c r="P48" s="83">
        <f>SUM(C48:N48)</f>
        <v>14974</v>
      </c>
      <c r="Q48" s="95">
        <f>+P48/12</f>
        <v>1247.8333333333333</v>
      </c>
      <c r="R48" s="110"/>
      <c r="S48" s="6"/>
    </row>
    <row r="49" spans="1:19" ht="13.5" hidden="1">
      <c r="A49" s="10"/>
      <c r="B49" s="10" t="s">
        <v>10</v>
      </c>
      <c r="C49" s="16">
        <v>84328</v>
      </c>
      <c r="D49" s="16">
        <v>84286</v>
      </c>
      <c r="E49" s="16">
        <v>76146</v>
      </c>
      <c r="F49" s="16">
        <v>86912</v>
      </c>
      <c r="G49" s="16">
        <v>75369</v>
      </c>
      <c r="H49" s="16">
        <v>72251</v>
      </c>
      <c r="I49" s="16">
        <v>79731</v>
      </c>
      <c r="J49" s="16">
        <v>62734</v>
      </c>
      <c r="K49" s="16">
        <v>81224</v>
      </c>
      <c r="L49" s="16">
        <v>81915</v>
      </c>
      <c r="M49" s="16">
        <v>82177</v>
      </c>
      <c r="N49" s="16">
        <v>77427</v>
      </c>
      <c r="O49" s="6"/>
      <c r="P49" s="84">
        <f>SUM(C49:N49)</f>
        <v>944500</v>
      </c>
      <c r="Q49" s="97">
        <f>+P49/12</f>
        <v>78708.33333333333</v>
      </c>
      <c r="R49" s="530"/>
      <c r="S49" s="6"/>
    </row>
    <row r="50" spans="1:19" ht="11.25" hidden="1">
      <c r="A50" s="9"/>
      <c r="B50" s="9" t="s">
        <v>11</v>
      </c>
      <c r="C50" s="6">
        <f aca="true" t="shared" si="15" ref="C50:N50">+C47+C48+C49</f>
        <v>176535</v>
      </c>
      <c r="D50" s="6">
        <f t="shared" si="15"/>
        <v>213806</v>
      </c>
      <c r="E50" s="6">
        <f t="shared" si="15"/>
        <v>241131</v>
      </c>
      <c r="F50" s="6">
        <f t="shared" si="15"/>
        <v>237918</v>
      </c>
      <c r="G50" s="6">
        <f t="shared" si="15"/>
        <v>223315</v>
      </c>
      <c r="H50" s="6">
        <f t="shared" si="15"/>
        <v>220370</v>
      </c>
      <c r="I50" s="6">
        <f t="shared" si="15"/>
        <v>227566</v>
      </c>
      <c r="J50" s="6">
        <f t="shared" si="15"/>
        <v>212897</v>
      </c>
      <c r="K50" s="6">
        <f t="shared" si="15"/>
        <v>223409</v>
      </c>
      <c r="L50" s="6">
        <f t="shared" si="15"/>
        <v>235266</v>
      </c>
      <c r="M50" s="6">
        <f t="shared" si="15"/>
        <v>236256</v>
      </c>
      <c r="N50" s="6">
        <f t="shared" si="15"/>
        <v>272284</v>
      </c>
      <c r="O50" s="6"/>
      <c r="P50" s="83">
        <f>+P47+P48+P49</f>
        <v>2720753</v>
      </c>
      <c r="Q50" s="95">
        <f>+Q47+Q48+Q49</f>
        <v>226729.4166666667</v>
      </c>
      <c r="R50" s="110"/>
      <c r="S50" s="6"/>
    </row>
    <row r="51" spans="1:19" ht="11.25" hidden="1">
      <c r="A51" s="9"/>
      <c r="B51" s="9"/>
      <c r="C51" s="6"/>
      <c r="D51" s="6"/>
      <c r="E51" s="6"/>
      <c r="F51" s="6"/>
      <c r="G51" s="6"/>
      <c r="H51" s="6"/>
      <c r="I51" s="6"/>
      <c r="J51" s="6"/>
      <c r="K51" s="6"/>
      <c r="L51" s="6"/>
      <c r="M51" s="6"/>
      <c r="N51" s="6"/>
      <c r="O51" s="6"/>
      <c r="P51" s="43"/>
      <c r="Q51" s="96"/>
      <c r="R51" s="109"/>
      <c r="S51" s="6"/>
    </row>
    <row r="52" spans="1:18" ht="11.25" hidden="1">
      <c r="A52" s="9"/>
      <c r="B52" s="9" t="s">
        <v>30</v>
      </c>
      <c r="C52" s="14">
        <f aca="true" t="shared" si="16" ref="C52:N52">+C47/C50</f>
        <v>0.5182485059619906</v>
      </c>
      <c r="D52" s="14">
        <f t="shared" si="16"/>
        <v>0.6009185897495861</v>
      </c>
      <c r="E52" s="14">
        <f t="shared" si="16"/>
        <v>0.6785149980715877</v>
      </c>
      <c r="F52" s="14">
        <f t="shared" si="16"/>
        <v>0.6295194142519691</v>
      </c>
      <c r="G52" s="14">
        <f t="shared" si="16"/>
        <v>0.6567136108187985</v>
      </c>
      <c r="H52" s="14">
        <f t="shared" si="16"/>
        <v>0.6659663293551754</v>
      </c>
      <c r="I52" s="14">
        <f t="shared" si="16"/>
        <v>0.6447404269530598</v>
      </c>
      <c r="J52" s="14">
        <f t="shared" si="16"/>
        <v>0.6993475718305096</v>
      </c>
      <c r="K52" s="14">
        <f t="shared" si="16"/>
        <v>0.6312055467774351</v>
      </c>
      <c r="L52" s="14">
        <f t="shared" si="16"/>
        <v>0.6453631208929467</v>
      </c>
      <c r="M52" s="14">
        <f t="shared" si="16"/>
        <v>0.6465147975077882</v>
      </c>
      <c r="N52" s="14">
        <f t="shared" si="16"/>
        <v>0.7099572505178416</v>
      </c>
      <c r="P52" s="85">
        <f>+P47/P50</f>
        <v>0.6473498329322801</v>
      </c>
      <c r="Q52" s="98">
        <f>+Q47/Q50</f>
        <v>0.6473498329322801</v>
      </c>
      <c r="R52" s="531"/>
    </row>
    <row r="53" spans="1:18" ht="11.25" hidden="1">
      <c r="A53" s="9"/>
      <c r="B53" s="9" t="s">
        <v>31</v>
      </c>
      <c r="C53" s="14">
        <f aca="true" t="shared" si="17" ref="C53:N53">+C48/C50</f>
        <v>0.004067182145183675</v>
      </c>
      <c r="D53" s="14">
        <f t="shared" si="17"/>
        <v>0.004864222706565766</v>
      </c>
      <c r="E53" s="14">
        <f t="shared" si="17"/>
        <v>0.0056981474800004974</v>
      </c>
      <c r="F53" s="14">
        <f t="shared" si="17"/>
        <v>0.005178254692793315</v>
      </c>
      <c r="G53" s="14">
        <f t="shared" si="17"/>
        <v>0.00578554956003851</v>
      </c>
      <c r="H53" s="14">
        <f t="shared" si="17"/>
        <v>0.006171438943594863</v>
      </c>
      <c r="I53" s="14">
        <f t="shared" si="17"/>
        <v>0.004895283126653367</v>
      </c>
      <c r="J53" s="14">
        <f t="shared" si="17"/>
        <v>0.0059841143839509245</v>
      </c>
      <c r="K53" s="14">
        <f t="shared" si="17"/>
        <v>0.0052280794417413805</v>
      </c>
      <c r="L53" s="14">
        <f t="shared" si="17"/>
        <v>0.006456521554325742</v>
      </c>
      <c r="M53" s="14">
        <f t="shared" si="17"/>
        <v>0.005654882838954355</v>
      </c>
      <c r="N53" s="14">
        <f t="shared" si="17"/>
        <v>0.005681567774823346</v>
      </c>
      <c r="P53" s="85">
        <f>+P48/P50</f>
        <v>0.005503623445421176</v>
      </c>
      <c r="Q53" s="98">
        <f>+Q48/Q50</f>
        <v>0.005503623445421175</v>
      </c>
      <c r="R53" s="531"/>
    </row>
    <row r="54" spans="1:18" ht="11.25" hidden="1">
      <c r="A54" s="9"/>
      <c r="B54" s="9" t="s">
        <v>32</v>
      </c>
      <c r="C54" s="14">
        <f aca="true" t="shared" si="18" ref="C54:N54">+C49/C50</f>
        <v>0.4776843118928258</v>
      </c>
      <c r="D54" s="14">
        <f t="shared" si="18"/>
        <v>0.39421718754384816</v>
      </c>
      <c r="E54" s="14">
        <f t="shared" si="18"/>
        <v>0.31578685444841187</v>
      </c>
      <c r="F54" s="14">
        <f t="shared" si="18"/>
        <v>0.3653023310552375</v>
      </c>
      <c r="G54" s="14">
        <f t="shared" si="18"/>
        <v>0.33750083962116295</v>
      </c>
      <c r="H54" s="14">
        <f t="shared" si="18"/>
        <v>0.32786223170122974</v>
      </c>
      <c r="I54" s="14">
        <f t="shared" si="18"/>
        <v>0.35036428992028684</v>
      </c>
      <c r="J54" s="14">
        <f t="shared" si="18"/>
        <v>0.2946683137855395</v>
      </c>
      <c r="K54" s="14">
        <f t="shared" si="18"/>
        <v>0.3635663737808235</v>
      </c>
      <c r="L54" s="14">
        <f t="shared" si="18"/>
        <v>0.3481803575527275</v>
      </c>
      <c r="M54" s="14">
        <f t="shared" si="18"/>
        <v>0.3478303196532575</v>
      </c>
      <c r="N54" s="14">
        <f t="shared" si="18"/>
        <v>0.284361181707335</v>
      </c>
      <c r="P54" s="85">
        <f>+P49/P50</f>
        <v>0.3471465436222987</v>
      </c>
      <c r="Q54" s="98">
        <f>+Q49/Q50</f>
        <v>0.34714654362229863</v>
      </c>
      <c r="R54" s="531"/>
    </row>
    <row r="55" spans="1:19" ht="11.25" hidden="1">
      <c r="A55" s="9"/>
      <c r="B55" s="9"/>
      <c r="C55" s="6"/>
      <c r="D55" s="6"/>
      <c r="E55" s="6"/>
      <c r="F55" s="6"/>
      <c r="G55" s="6"/>
      <c r="H55" s="6"/>
      <c r="I55" s="6"/>
      <c r="J55" s="6"/>
      <c r="K55" s="6"/>
      <c r="L55" s="6"/>
      <c r="M55" s="6"/>
      <c r="N55" s="6"/>
      <c r="O55" s="6"/>
      <c r="P55" s="43"/>
      <c r="Q55" s="96"/>
      <c r="R55" s="109"/>
      <c r="S55" s="6"/>
    </row>
    <row r="56" spans="1:18" ht="11.25" hidden="1">
      <c r="A56" s="9"/>
      <c r="B56" s="9" t="s">
        <v>24</v>
      </c>
      <c r="C56" s="17">
        <f aca="true" t="shared" si="19" ref="C56:N56">+C50/C42</f>
        <v>0.4375255585709506</v>
      </c>
      <c r="D56" s="17">
        <f t="shared" si="19"/>
        <v>0.5240805561275015</v>
      </c>
      <c r="E56" s="17">
        <f t="shared" si="19"/>
        <v>0.5929897992307617</v>
      </c>
      <c r="F56" s="17">
        <f t="shared" si="19"/>
        <v>0.5841962200772485</v>
      </c>
      <c r="G56" s="17">
        <f t="shared" si="19"/>
        <v>0.5485615045247757</v>
      </c>
      <c r="H56" s="17">
        <f t="shared" si="19"/>
        <v>0.5421396273389719</v>
      </c>
      <c r="I56" s="17">
        <f t="shared" si="19"/>
        <v>0.5660472630535549</v>
      </c>
      <c r="J56" s="17">
        <f t="shared" si="19"/>
        <v>0.5354942890703799</v>
      </c>
      <c r="K56" s="17">
        <f t="shared" si="19"/>
        <v>0.558646798912758</v>
      </c>
      <c r="L56" s="17">
        <f t="shared" si="19"/>
        <v>0.5883091357382558</v>
      </c>
      <c r="M56" s="17">
        <f t="shared" si="19"/>
        <v>0.5868664487346363</v>
      </c>
      <c r="N56" s="17">
        <f t="shared" si="19"/>
        <v>0.6763240386096167</v>
      </c>
      <c r="P56" s="86">
        <f>+P50/P42</f>
        <v>0.5617337076500066</v>
      </c>
      <c r="Q56" s="99">
        <f>+Q50/Q42</f>
        <v>0.5617337076500067</v>
      </c>
      <c r="R56" s="532"/>
    </row>
    <row r="57" spans="1:18" ht="11.25" hidden="1">
      <c r="A57" s="9"/>
      <c r="B57" s="44" t="s">
        <v>7</v>
      </c>
      <c r="C57" s="14">
        <f aca="true" t="shared" si="20" ref="C57:N57">+(C56/C19)-1</f>
        <v>0.09644897609833936</v>
      </c>
      <c r="D57" s="14">
        <f t="shared" si="20"/>
        <v>-0.025580307358885945</v>
      </c>
      <c r="E57" s="14">
        <f t="shared" si="20"/>
        <v>0.20385196431420494</v>
      </c>
      <c r="F57" s="14">
        <f t="shared" si="20"/>
        <v>0.08485125763253176</v>
      </c>
      <c r="G57" s="14">
        <f t="shared" si="20"/>
        <v>0.04125817733565573</v>
      </c>
      <c r="H57" s="14">
        <f t="shared" si="20"/>
        <v>0.05623159185427351</v>
      </c>
      <c r="I57" s="14">
        <f t="shared" si="20"/>
        <v>0.020447636143762216</v>
      </c>
      <c r="J57" s="14">
        <f t="shared" si="20"/>
        <v>-0.020236726731002075</v>
      </c>
      <c r="K57" s="14">
        <f t="shared" si="20"/>
        <v>0.025244629320151146</v>
      </c>
      <c r="L57" s="14">
        <f t="shared" si="20"/>
        <v>0.012026166381727377</v>
      </c>
      <c r="M57" s="14">
        <f t="shared" si="20"/>
        <v>-0.7597437565335606</v>
      </c>
      <c r="N57" s="14">
        <f t="shared" si="20"/>
        <v>0.004831169863435569</v>
      </c>
      <c r="P57" s="86">
        <f>+(P56/P19)-1</f>
        <v>-0.19232050716467497</v>
      </c>
      <c r="Q57" s="99">
        <f>+(Q56/Q19)-1</f>
        <v>-0.19232050716467475</v>
      </c>
      <c r="R57" s="532"/>
    </row>
    <row r="58" spans="1:19" ht="11.25" hidden="1">
      <c r="A58" s="9"/>
      <c r="B58" s="55" t="s">
        <v>25</v>
      </c>
      <c r="C58" s="17">
        <f aca="true" t="shared" si="21" ref="C58:N58">+C50/C44</f>
        <v>21.380041177182996</v>
      </c>
      <c r="D58" s="17">
        <f t="shared" si="21"/>
        <v>25.26063327032136</v>
      </c>
      <c r="E58" s="17">
        <f t="shared" si="21"/>
        <v>29.488932371285312</v>
      </c>
      <c r="F58" s="17">
        <f t="shared" si="21"/>
        <v>27.781177020084073</v>
      </c>
      <c r="G58" s="17">
        <f t="shared" si="21"/>
        <v>27.078331514490117</v>
      </c>
      <c r="H58" s="17">
        <f t="shared" si="21"/>
        <v>26.595462225440503</v>
      </c>
      <c r="I58" s="17">
        <f t="shared" si="21"/>
        <v>27.331972135479223</v>
      </c>
      <c r="J58" s="17">
        <f t="shared" si="21"/>
        <v>26.234996919285273</v>
      </c>
      <c r="K58" s="17">
        <f t="shared" si="21"/>
        <v>26.28959755236526</v>
      </c>
      <c r="L58" s="17">
        <f t="shared" si="21"/>
        <v>28.49636627906977</v>
      </c>
      <c r="M58" s="17">
        <f t="shared" si="21"/>
        <v>27.979156797726198</v>
      </c>
      <c r="N58" s="17">
        <f t="shared" si="21"/>
        <v>32.318575667655786</v>
      </c>
      <c r="P58" s="86">
        <f>+P50/P44</f>
        <v>27.191487022656634</v>
      </c>
      <c r="Q58" s="99">
        <f>+Q50/Q44</f>
        <v>27.191487022656634</v>
      </c>
      <c r="R58" s="532"/>
      <c r="S58" s="17"/>
    </row>
    <row r="59" spans="1:18" ht="11.25" hidden="1">
      <c r="A59" s="8"/>
      <c r="B59" s="8" t="s">
        <v>7</v>
      </c>
      <c r="C59" s="14">
        <f aca="true" t="shared" si="22" ref="C59:N59">+(C58/C21)-1</f>
        <v>-0.03212180257045394</v>
      </c>
      <c r="D59" s="14">
        <f t="shared" si="22"/>
        <v>-0.13262375220166733</v>
      </c>
      <c r="E59" s="14">
        <f t="shared" si="22"/>
        <v>0.08280947287709295</v>
      </c>
      <c r="F59" s="14">
        <f t="shared" si="22"/>
        <v>-0.060910135587848746</v>
      </c>
      <c r="G59" s="14">
        <f t="shared" si="22"/>
        <v>-0.018616573119378144</v>
      </c>
      <c r="H59" s="14">
        <f t="shared" si="22"/>
        <v>-0.008496634932106173</v>
      </c>
      <c r="I59" s="14">
        <f t="shared" si="22"/>
        <v>-0.04538643017075872</v>
      </c>
      <c r="J59" s="14">
        <f t="shared" si="22"/>
        <v>-0.017901823253487104</v>
      </c>
      <c r="K59" s="14">
        <f t="shared" si="22"/>
        <v>-0.03959954586654291</v>
      </c>
      <c r="L59" s="14">
        <f t="shared" si="22"/>
        <v>0.0172897392722271</v>
      </c>
      <c r="M59" s="14">
        <f t="shared" si="22"/>
        <v>-0.7682719320670618</v>
      </c>
      <c r="N59" s="14">
        <f t="shared" si="22"/>
        <v>-0.03620178041543021</v>
      </c>
      <c r="P59" s="43"/>
      <c r="Q59" s="106">
        <f>+(Q58/Q21)-1</f>
        <v>-0.24475113628550937</v>
      </c>
      <c r="R59" s="537"/>
    </row>
    <row r="60" spans="16:18" ht="11.25" hidden="1">
      <c r="P60" s="43"/>
      <c r="Q60" s="96"/>
      <c r="R60" s="109"/>
    </row>
    <row r="61" spans="1:18" s="19" customFormat="1" ht="11.25" hidden="1">
      <c r="A61" s="18" t="s">
        <v>2</v>
      </c>
      <c r="B61" s="18" t="s">
        <v>12</v>
      </c>
      <c r="C61" s="19">
        <v>184488</v>
      </c>
      <c r="D61" s="19">
        <v>239593</v>
      </c>
      <c r="E61" s="19">
        <v>278271</v>
      </c>
      <c r="F61" s="19">
        <v>272224</v>
      </c>
      <c r="G61" s="19">
        <v>264071</v>
      </c>
      <c r="H61" s="19">
        <v>264975</v>
      </c>
      <c r="I61" s="19">
        <v>276117</v>
      </c>
      <c r="J61" s="19">
        <v>265096</v>
      </c>
      <c r="K61" s="19">
        <v>270555</v>
      </c>
      <c r="L61" s="19">
        <v>267314</v>
      </c>
      <c r="M61" s="19">
        <v>273518</v>
      </c>
      <c r="N61" s="19">
        <v>323719</v>
      </c>
      <c r="P61" s="88">
        <f>SUM(C61:N61)</f>
        <v>3179941</v>
      </c>
      <c r="Q61" s="100">
        <f>+P61/12</f>
        <v>264995.0833333333</v>
      </c>
      <c r="R61" s="533"/>
    </row>
    <row r="62" spans="1:18" s="6" customFormat="1" ht="11.25" hidden="1">
      <c r="A62" s="20"/>
      <c r="B62" s="20" t="s">
        <v>13</v>
      </c>
      <c r="C62" s="6">
        <v>1579</v>
      </c>
      <c r="D62" s="6">
        <v>2181</v>
      </c>
      <c r="E62" s="6">
        <v>2514</v>
      </c>
      <c r="F62" s="6">
        <v>2402</v>
      </c>
      <c r="G62" s="6">
        <v>2412</v>
      </c>
      <c r="H62" s="6">
        <v>2558</v>
      </c>
      <c r="I62" s="6">
        <v>2198</v>
      </c>
      <c r="J62" s="6">
        <v>2434</v>
      </c>
      <c r="K62" s="6">
        <v>2370</v>
      </c>
      <c r="L62" s="6">
        <v>2928</v>
      </c>
      <c r="M62" s="6">
        <v>2559</v>
      </c>
      <c r="N62" s="6">
        <v>2852</v>
      </c>
      <c r="P62" s="83">
        <f>SUM(C62:N62)</f>
        <v>28987</v>
      </c>
      <c r="Q62" s="95">
        <f>+P62/12</f>
        <v>2415.5833333333335</v>
      </c>
      <c r="R62" s="110"/>
    </row>
    <row r="63" spans="1:18" s="6" customFormat="1" ht="11.25" hidden="1">
      <c r="A63" s="21"/>
      <c r="B63" s="21" t="s">
        <v>14</v>
      </c>
      <c r="C63" s="16">
        <v>1669862</v>
      </c>
      <c r="D63" s="16">
        <v>1710450</v>
      </c>
      <c r="E63" s="16">
        <v>1535137</v>
      </c>
      <c r="F63" s="16">
        <v>1862415</v>
      </c>
      <c r="G63" s="16">
        <v>1570243</v>
      </c>
      <c r="H63" s="16">
        <v>1563765</v>
      </c>
      <c r="I63" s="16">
        <v>1702577</v>
      </c>
      <c r="J63" s="16">
        <v>1435889</v>
      </c>
      <c r="K63" s="16">
        <v>1687377</v>
      </c>
      <c r="L63" s="16">
        <v>1661075</v>
      </c>
      <c r="M63" s="16">
        <v>1642228</v>
      </c>
      <c r="N63" s="16">
        <v>1649197</v>
      </c>
      <c r="P63" s="84">
        <f>SUM(C63:N63)</f>
        <v>19690215</v>
      </c>
      <c r="Q63" s="101">
        <f>+P63/12</f>
        <v>1640851.25</v>
      </c>
      <c r="R63" s="520"/>
    </row>
    <row r="64" spans="1:18" ht="11.25" hidden="1">
      <c r="A64" s="9"/>
      <c r="B64" s="9" t="s">
        <v>15</v>
      </c>
      <c r="C64" s="22">
        <f aca="true" t="shared" si="23" ref="C64:N64">+C61+C62+C63</f>
        <v>1855929</v>
      </c>
      <c r="D64" s="22">
        <f t="shared" si="23"/>
        <v>1952224</v>
      </c>
      <c r="E64" s="22">
        <f t="shared" si="23"/>
        <v>1815922</v>
      </c>
      <c r="F64" s="22">
        <f t="shared" si="23"/>
        <v>2137041</v>
      </c>
      <c r="G64" s="22">
        <f t="shared" si="23"/>
        <v>1836726</v>
      </c>
      <c r="H64" s="22">
        <f t="shared" si="23"/>
        <v>1831298</v>
      </c>
      <c r="I64" s="22">
        <f t="shared" si="23"/>
        <v>1980892</v>
      </c>
      <c r="J64" s="22">
        <f t="shared" si="23"/>
        <v>1703419</v>
      </c>
      <c r="K64" s="22">
        <f t="shared" si="23"/>
        <v>1960302</v>
      </c>
      <c r="L64" s="22">
        <f t="shared" si="23"/>
        <v>1931317</v>
      </c>
      <c r="M64" s="22">
        <f t="shared" si="23"/>
        <v>1918305</v>
      </c>
      <c r="N64" s="22">
        <f t="shared" si="23"/>
        <v>1975768</v>
      </c>
      <c r="P64" s="88">
        <f>+P61+P62+P63</f>
        <v>22899143</v>
      </c>
      <c r="Q64" s="100">
        <f>+Q61+Q62+Q63</f>
        <v>1908261.9166666665</v>
      </c>
      <c r="R64" s="533"/>
    </row>
    <row r="65" spans="1:18" ht="11.25" hidden="1">
      <c r="A65" s="9"/>
      <c r="B65" s="9"/>
      <c r="P65" s="89"/>
      <c r="Q65" s="102"/>
      <c r="R65" s="534"/>
    </row>
    <row r="66" spans="1:18" ht="11.25" hidden="1">
      <c r="A66" s="9"/>
      <c r="B66" s="60" t="s">
        <v>27</v>
      </c>
      <c r="C66" s="39">
        <f aca="true" t="shared" si="24" ref="C66:N66">+C61/C47</f>
        <v>2.016504716413995</v>
      </c>
      <c r="D66" s="39">
        <f t="shared" si="24"/>
        <v>1.8648272104607722</v>
      </c>
      <c r="E66" s="39">
        <f t="shared" si="24"/>
        <v>1.7008086253369272</v>
      </c>
      <c r="F66" s="39">
        <f t="shared" si="24"/>
        <v>1.8175651314647403</v>
      </c>
      <c r="G66" s="39">
        <f t="shared" si="24"/>
        <v>1.8006396006927872</v>
      </c>
      <c r="H66" s="39">
        <f t="shared" si="24"/>
        <v>1.8055110759817115</v>
      </c>
      <c r="I66" s="39">
        <f t="shared" si="24"/>
        <v>1.8819187437381153</v>
      </c>
      <c r="J66" s="39">
        <f t="shared" si="24"/>
        <v>1.7804941936610494</v>
      </c>
      <c r="K66" s="39">
        <f t="shared" si="24"/>
        <v>1.9185984668515144</v>
      </c>
      <c r="L66" s="39">
        <f t="shared" si="24"/>
        <v>1.7605906528268085</v>
      </c>
      <c r="M66" s="39">
        <f t="shared" si="24"/>
        <v>1.7907072664541093</v>
      </c>
      <c r="N66" s="39">
        <f t="shared" si="24"/>
        <v>1.6746107288810719</v>
      </c>
      <c r="P66" s="89">
        <f>SUM(C66:N66)</f>
        <v>21.8127764127636</v>
      </c>
      <c r="Q66" s="102">
        <f>SUM(C66:N66)/12</f>
        <v>1.8177313677303</v>
      </c>
      <c r="R66" s="534"/>
    </row>
    <row r="67" spans="1:18" ht="11.25" hidden="1">
      <c r="A67" s="9"/>
      <c r="B67" s="61" t="s">
        <v>28</v>
      </c>
      <c r="C67" s="17">
        <f aca="true" t="shared" si="25" ref="C67:N67">+C62/C48</f>
        <v>2.1991643454039</v>
      </c>
      <c r="D67" s="17">
        <f t="shared" si="25"/>
        <v>2.0971153846153845</v>
      </c>
      <c r="E67" s="17">
        <f t="shared" si="25"/>
        <v>1.8296943231441047</v>
      </c>
      <c r="F67" s="17">
        <f t="shared" si="25"/>
        <v>1.9496753246753247</v>
      </c>
      <c r="G67" s="17">
        <f t="shared" si="25"/>
        <v>1.86687306501548</v>
      </c>
      <c r="H67" s="17">
        <f t="shared" si="25"/>
        <v>1.8808823529411764</v>
      </c>
      <c r="I67" s="17">
        <f t="shared" si="25"/>
        <v>1.9730700179533214</v>
      </c>
      <c r="J67" s="17">
        <f t="shared" si="25"/>
        <v>1.9105180533751962</v>
      </c>
      <c r="K67" s="17">
        <f t="shared" si="25"/>
        <v>2.029109589041096</v>
      </c>
      <c r="L67" s="17">
        <f t="shared" si="25"/>
        <v>1.9275839368005268</v>
      </c>
      <c r="M67" s="17">
        <f t="shared" si="25"/>
        <v>1.9154191616766467</v>
      </c>
      <c r="N67" s="17">
        <f t="shared" si="25"/>
        <v>1.8435681965093729</v>
      </c>
      <c r="P67" s="90">
        <f>SUM(C67:N67)</f>
        <v>23.422673751151528</v>
      </c>
      <c r="Q67" s="103">
        <f>SUM(C67:N67)/12</f>
        <v>1.9518894792626273</v>
      </c>
      <c r="R67" s="535"/>
    </row>
    <row r="68" spans="1:18" ht="13.5" hidden="1">
      <c r="A68" s="9"/>
      <c r="B68" s="10" t="s">
        <v>29</v>
      </c>
      <c r="C68" s="58">
        <f aca="true" t="shared" si="26" ref="C68:N68">+C63/C49</f>
        <v>19.80198747746893</v>
      </c>
      <c r="D68" s="58">
        <f t="shared" si="26"/>
        <v>20.293405785065136</v>
      </c>
      <c r="E68" s="58">
        <f t="shared" si="26"/>
        <v>20.16044178289076</v>
      </c>
      <c r="F68" s="58">
        <f t="shared" si="26"/>
        <v>21.428744016936673</v>
      </c>
      <c r="G68" s="58">
        <f t="shared" si="26"/>
        <v>20.83406971035837</v>
      </c>
      <c r="H68" s="58">
        <f t="shared" si="26"/>
        <v>21.643506664267623</v>
      </c>
      <c r="I68" s="58">
        <f t="shared" si="26"/>
        <v>21.35401537670417</v>
      </c>
      <c r="J68" s="58">
        <f t="shared" si="26"/>
        <v>22.888529346128095</v>
      </c>
      <c r="K68" s="58">
        <f t="shared" si="26"/>
        <v>20.774364719787254</v>
      </c>
      <c r="L68" s="58">
        <f t="shared" si="26"/>
        <v>20.27803210645181</v>
      </c>
      <c r="M68" s="58">
        <f t="shared" si="26"/>
        <v>19.984034462197453</v>
      </c>
      <c r="N68" s="58">
        <f t="shared" si="26"/>
        <v>21.300024539243417</v>
      </c>
      <c r="P68" s="91">
        <f>SUM(C68:N68)</f>
        <v>250.7411559874997</v>
      </c>
      <c r="Q68" s="104">
        <f>SUM(C68:N68)/12</f>
        <v>20.89509633229164</v>
      </c>
      <c r="R68" s="536"/>
    </row>
    <row r="69" spans="1:18" ht="11.25" hidden="1">
      <c r="A69" s="59"/>
      <c r="B69" s="59" t="s">
        <v>16</v>
      </c>
      <c r="C69" s="39">
        <f aca="true" t="shared" si="27" ref="C69:N69">+C64/C50</f>
        <v>10.513093720791911</v>
      </c>
      <c r="D69" s="39">
        <f t="shared" si="27"/>
        <v>9.130819527983311</v>
      </c>
      <c r="E69" s="39">
        <f t="shared" si="27"/>
        <v>7.530852524146626</v>
      </c>
      <c r="F69" s="39">
        <f t="shared" si="27"/>
        <v>8.98225859329685</v>
      </c>
      <c r="G69" s="39">
        <f t="shared" si="27"/>
        <v>8.224821440566016</v>
      </c>
      <c r="H69" s="39">
        <f t="shared" si="27"/>
        <v>8.310105731270136</v>
      </c>
      <c r="I69" s="39">
        <f t="shared" si="27"/>
        <v>8.704692265101114</v>
      </c>
      <c r="J69" s="39">
        <f t="shared" si="27"/>
        <v>8.00114139701358</v>
      </c>
      <c r="K69" s="39">
        <f t="shared" si="27"/>
        <v>8.77449878921619</v>
      </c>
      <c r="L69" s="39">
        <f t="shared" si="27"/>
        <v>8.209078234849065</v>
      </c>
      <c r="M69" s="39">
        <f t="shared" si="27"/>
        <v>8.119603311661926</v>
      </c>
      <c r="N69" s="39">
        <f t="shared" si="27"/>
        <v>7.256276534794552</v>
      </c>
      <c r="P69" s="89">
        <f>SUM(C69:N69)</f>
        <v>101.75724207069126</v>
      </c>
      <c r="Q69" s="102">
        <f>SUM(C69:N69)/12</f>
        <v>8.479770172557606</v>
      </c>
      <c r="R69" s="534"/>
    </row>
    <row r="70" spans="1:18" ht="11.25" hidden="1">
      <c r="A70" s="9"/>
      <c r="B70" s="9"/>
      <c r="P70" s="89"/>
      <c r="Q70" s="102"/>
      <c r="R70" s="534"/>
    </row>
    <row r="71" spans="1:18" ht="11.25" hidden="1">
      <c r="A71" s="9"/>
      <c r="B71" s="9" t="s">
        <v>26</v>
      </c>
      <c r="C71" s="39">
        <f aca="true" t="shared" si="28" ref="C71:N71">+C64/C42</f>
        <v>4.599747202498234</v>
      </c>
      <c r="D71" s="39">
        <f t="shared" si="28"/>
        <v>4.785284976125344</v>
      </c>
      <c r="E71" s="39">
        <f t="shared" si="28"/>
        <v>4.4657187263301825</v>
      </c>
      <c r="F71" s="39">
        <f t="shared" si="28"/>
        <v>5.247401517960403</v>
      </c>
      <c r="G71" s="39">
        <f t="shared" si="28"/>
        <v>4.511820423884528</v>
      </c>
      <c r="H71" s="39">
        <f t="shared" si="28"/>
        <v>4.505237624298247</v>
      </c>
      <c r="I71" s="39">
        <f t="shared" si="28"/>
        <v>4.927267232383935</v>
      </c>
      <c r="J71" s="39">
        <f t="shared" si="28"/>
        <v>4.284565524145373</v>
      </c>
      <c r="K71" s="39">
        <f t="shared" si="28"/>
        <v>4.901845660659497</v>
      </c>
      <c r="L71" s="39">
        <f t="shared" si="28"/>
        <v>4.8294757215517805</v>
      </c>
      <c r="M71" s="39">
        <f t="shared" si="28"/>
        <v>4.765122760649027</v>
      </c>
      <c r="N71" s="39">
        <f t="shared" si="28"/>
        <v>4.907594251280447</v>
      </c>
      <c r="P71" s="89">
        <f>SUM(C71:N71)</f>
        <v>56.73108162176699</v>
      </c>
      <c r="Q71" s="102">
        <f>SUM(C71:N71)/12</f>
        <v>4.727590135147249</v>
      </c>
      <c r="R71" s="534"/>
    </row>
    <row r="72" spans="1:18" ht="11.25" hidden="1">
      <c r="A72" s="9"/>
      <c r="B72" s="9" t="s">
        <v>22</v>
      </c>
      <c r="C72" s="29">
        <f aca="true" t="shared" si="29" ref="C72:N72">+C64/C44</f>
        <v>224.77037665011505</v>
      </c>
      <c r="D72" s="29">
        <f t="shared" si="29"/>
        <v>230.65028355387523</v>
      </c>
      <c r="E72" s="29">
        <f t="shared" si="29"/>
        <v>222.07680078268314</v>
      </c>
      <c r="F72" s="29">
        <f t="shared" si="29"/>
        <v>249.53771602055113</v>
      </c>
      <c r="G72" s="29">
        <f t="shared" si="29"/>
        <v>222.71444161513278</v>
      </c>
      <c r="H72" s="29">
        <f t="shared" si="29"/>
        <v>221.01110306541153</v>
      </c>
      <c r="I72" s="29">
        <f t="shared" si="29"/>
        <v>237.91640643766516</v>
      </c>
      <c r="J72" s="29">
        <f t="shared" si="29"/>
        <v>209.90991990141714</v>
      </c>
      <c r="K72" s="29">
        <f t="shared" si="29"/>
        <v>230.67804189220993</v>
      </c>
      <c r="L72" s="29">
        <f t="shared" si="29"/>
        <v>233.92890019379846</v>
      </c>
      <c r="M72" s="29">
        <f t="shared" si="29"/>
        <v>227.1796541923259</v>
      </c>
      <c r="N72" s="29">
        <f t="shared" si="29"/>
        <v>234.5125222551929</v>
      </c>
      <c r="P72" s="92">
        <f>SUM(C72:N72)</f>
        <v>2744.8861665603786</v>
      </c>
      <c r="Q72" s="105">
        <f>SUM(C72:N72)/12</f>
        <v>228.74051388003156</v>
      </c>
      <c r="R72" s="535"/>
    </row>
    <row r="73" spans="1:2" ht="11.25" hidden="1">
      <c r="A73" s="9"/>
      <c r="B73" s="9"/>
    </row>
    <row r="74" spans="1:2" ht="11.25" hidden="1">
      <c r="A74" s="8"/>
      <c r="B74" s="8" t="s">
        <v>7</v>
      </c>
    </row>
    <row r="75" ht="11.25" hidden="1"/>
    <row r="76" ht="11.25" hidden="1"/>
    <row r="77" spans="3:18" s="35" customFormat="1" ht="10.5" hidden="1">
      <c r="C77" s="36">
        <v>37803</v>
      </c>
      <c r="D77" s="36">
        <v>37834</v>
      </c>
      <c r="E77" s="36">
        <v>37865</v>
      </c>
      <c r="F77" s="36">
        <v>37895</v>
      </c>
      <c r="G77" s="36">
        <v>37926</v>
      </c>
      <c r="H77" s="36">
        <v>37956</v>
      </c>
      <c r="I77" s="36">
        <v>37987</v>
      </c>
      <c r="J77" s="36">
        <v>38018</v>
      </c>
      <c r="K77" s="36">
        <v>38047</v>
      </c>
      <c r="L77" s="36">
        <v>38078</v>
      </c>
      <c r="M77" s="36">
        <v>38108</v>
      </c>
      <c r="N77" s="36">
        <v>38139</v>
      </c>
      <c r="P77" s="37" t="s">
        <v>0</v>
      </c>
      <c r="Q77" s="37" t="s">
        <v>20</v>
      </c>
      <c r="R77" s="37"/>
    </row>
    <row r="78" spans="3:14" ht="11.25" hidden="1">
      <c r="C78" s="5"/>
      <c r="D78" s="5"/>
      <c r="E78" s="5"/>
      <c r="F78" s="5"/>
      <c r="G78" s="5"/>
      <c r="H78" s="5"/>
      <c r="I78" s="5"/>
      <c r="J78" s="5"/>
      <c r="K78" s="5"/>
      <c r="L78" s="5"/>
      <c r="M78" s="5"/>
      <c r="N78" s="5"/>
    </row>
    <row r="79" spans="1:18" s="6" customFormat="1" ht="11.25" hidden="1">
      <c r="A79" s="40" t="s">
        <v>6</v>
      </c>
      <c r="B79" s="42" t="s">
        <v>18</v>
      </c>
      <c r="C79" s="6">
        <v>401963</v>
      </c>
      <c r="D79" s="6">
        <v>405829</v>
      </c>
      <c r="E79" s="6">
        <v>406850</v>
      </c>
      <c r="F79" s="6">
        <v>407597</v>
      </c>
      <c r="G79" s="6">
        <v>409255</v>
      </c>
      <c r="H79" s="6">
        <v>406377</v>
      </c>
      <c r="I79" s="6">
        <v>410945</v>
      </c>
      <c r="J79" s="77">
        <f>+J116/(1+J117)</f>
        <v>409204.3734596467</v>
      </c>
      <c r="K79" s="78">
        <f>+K116/(1+K117)</f>
        <v>411453.4726739018</v>
      </c>
      <c r="L79" s="78">
        <f>+L116/(1+L117)</f>
        <v>412455.6655646192</v>
      </c>
      <c r="M79" s="78">
        <f>+M116/(1+M117)</f>
        <v>416061.3905192452</v>
      </c>
      <c r="N79" s="79">
        <f>+N116/(1+N117)</f>
        <v>414754.5662396685</v>
      </c>
      <c r="O79" s="6" t="s">
        <v>21</v>
      </c>
      <c r="P79" s="81">
        <f>SUM(C79:N79)</f>
        <v>4912745.46845708</v>
      </c>
      <c r="Q79" s="93">
        <f>+P79/12</f>
        <v>409395.4557047567</v>
      </c>
      <c r="R79" s="110"/>
    </row>
    <row r="80" spans="1:18" ht="11.25" hidden="1">
      <c r="A80" s="43"/>
      <c r="B80" s="44" t="s">
        <v>7</v>
      </c>
      <c r="C80" s="14">
        <f aca="true" t="shared" si="30" ref="C80:N80">+(C79/C42)-1</f>
        <v>-0.0037721352714474854</v>
      </c>
      <c r="D80" s="14">
        <f t="shared" si="30"/>
        <v>-0.0052333048994519515</v>
      </c>
      <c r="E80" s="14">
        <f t="shared" si="30"/>
        <v>0.0005262691940703945</v>
      </c>
      <c r="F80" s="14">
        <f t="shared" si="30"/>
        <v>0.0008348536673403739</v>
      </c>
      <c r="G80" s="14">
        <f t="shared" si="30"/>
        <v>0.005313295274778085</v>
      </c>
      <c r="H80" s="14">
        <f t="shared" si="30"/>
        <v>-0.00025831402128506653</v>
      </c>
      <c r="I80" s="14">
        <f t="shared" si="30"/>
        <v>0.022183861014137163</v>
      </c>
      <c r="J80" s="14">
        <f t="shared" si="30"/>
        <v>0.029261121811315904</v>
      </c>
      <c r="K80" s="14">
        <f t="shared" si="30"/>
        <v>0.02886260361405868</v>
      </c>
      <c r="L80" s="14">
        <f t="shared" si="30"/>
        <v>0.03139185491600238</v>
      </c>
      <c r="M80" s="14">
        <f t="shared" si="30"/>
        <v>0.03350801973124096</v>
      </c>
      <c r="N80" s="14">
        <f t="shared" si="30"/>
        <v>0.03020553271948545</v>
      </c>
      <c r="P80" s="82">
        <f>SUM(C80:N80)</f>
        <v>0.17282365775024489</v>
      </c>
      <c r="Q80" s="94">
        <f>+P80/12</f>
        <v>0.014401971479187073</v>
      </c>
      <c r="R80" s="529"/>
    </row>
    <row r="81" spans="1:18" ht="12" hidden="1">
      <c r="A81" s="43"/>
      <c r="B81" s="46" t="s">
        <v>23</v>
      </c>
      <c r="C81" s="3">
        <v>8249</v>
      </c>
      <c r="D81" s="3">
        <v>8649</v>
      </c>
      <c r="E81" s="3">
        <v>8302</v>
      </c>
      <c r="F81" s="3">
        <v>8615</v>
      </c>
      <c r="G81" s="3">
        <v>8501</v>
      </c>
      <c r="H81" s="3">
        <v>8047</v>
      </c>
      <c r="I81" s="3">
        <v>8272</v>
      </c>
      <c r="J81" s="3">
        <v>8605</v>
      </c>
      <c r="K81" s="3">
        <v>8757</v>
      </c>
      <c r="L81" s="3">
        <v>8947</v>
      </c>
      <c r="M81" s="3">
        <v>8943</v>
      </c>
      <c r="N81" s="3">
        <v>8985</v>
      </c>
      <c r="P81" s="83">
        <f>SUM(C81:N81)</f>
        <v>102872</v>
      </c>
      <c r="Q81" s="95">
        <f>+P81/12</f>
        <v>8572.666666666666</v>
      </c>
      <c r="R81" s="110"/>
    </row>
    <row r="82" spans="1:18" ht="11.25" hidden="1">
      <c r="A82" s="41"/>
      <c r="B82" s="45" t="s">
        <v>7</v>
      </c>
      <c r="C82" s="14">
        <f aca="true" t="shared" si="31" ref="C82:N82">+(C81/C44)-1</f>
        <v>-0.0009688748940293035</v>
      </c>
      <c r="D82" s="14">
        <f t="shared" si="31"/>
        <v>0.021857277882797677</v>
      </c>
      <c r="E82" s="14">
        <f t="shared" si="31"/>
        <v>0.01528677999266237</v>
      </c>
      <c r="F82" s="14">
        <f t="shared" si="31"/>
        <v>0.005955161139654441</v>
      </c>
      <c r="G82" s="14">
        <f t="shared" si="31"/>
        <v>0.030799078452770745</v>
      </c>
      <c r="H82" s="14">
        <f t="shared" si="31"/>
        <v>-0.028843832971276906</v>
      </c>
      <c r="I82" s="14">
        <f t="shared" si="31"/>
        <v>-0.00648570742253185</v>
      </c>
      <c r="J82" s="14">
        <f t="shared" si="31"/>
        <v>0.06038200862600118</v>
      </c>
      <c r="K82" s="14">
        <f t="shared" si="31"/>
        <v>0.030477759472817167</v>
      </c>
      <c r="L82" s="14">
        <f t="shared" si="31"/>
        <v>0.08369670542635665</v>
      </c>
      <c r="M82" s="14">
        <f t="shared" si="31"/>
        <v>0.05909521553765984</v>
      </c>
      <c r="N82" s="14">
        <f t="shared" si="31"/>
        <v>0.06646884272997022</v>
      </c>
      <c r="P82" s="82">
        <f>SUM(C82:N82)</f>
        <v>0.33772041397285224</v>
      </c>
      <c r="Q82" s="94">
        <f>+P82/12</f>
        <v>0.02814336783107102</v>
      </c>
      <c r="R82" s="529"/>
    </row>
    <row r="83" spans="16:18" ht="11.25" hidden="1">
      <c r="P83" s="83"/>
      <c r="Q83" s="96"/>
      <c r="R83" s="109"/>
    </row>
    <row r="84" spans="1:18" s="6" customFormat="1" ht="11.25" hidden="1">
      <c r="A84" s="13" t="s">
        <v>3</v>
      </c>
      <c r="B84" s="13" t="s">
        <v>8</v>
      </c>
      <c r="C84" s="6">
        <v>103346</v>
      </c>
      <c r="D84" s="6">
        <v>155224</v>
      </c>
      <c r="E84" s="6">
        <v>158465</v>
      </c>
      <c r="F84" s="6">
        <v>153465</v>
      </c>
      <c r="G84" s="6">
        <v>146985</v>
      </c>
      <c r="H84" s="6">
        <v>153340</v>
      </c>
      <c r="I84" s="6">
        <v>144472</v>
      </c>
      <c r="J84" s="6">
        <v>158726</v>
      </c>
      <c r="K84" s="6">
        <v>150358</v>
      </c>
      <c r="L84" s="6">
        <v>164822</v>
      </c>
      <c r="M84" s="6">
        <v>157041</v>
      </c>
      <c r="N84" s="6">
        <v>228208</v>
      </c>
      <c r="P84" s="83">
        <f>SUM(C84:N84)</f>
        <v>1874452</v>
      </c>
      <c r="Q84" s="95">
        <f>+P84/12</f>
        <v>156204.33333333334</v>
      </c>
      <c r="R84" s="110"/>
    </row>
    <row r="85" spans="1:18" s="6" customFormat="1" ht="11.25" hidden="1">
      <c r="A85" s="20"/>
      <c r="B85" s="20" t="s">
        <v>9</v>
      </c>
      <c r="C85" s="6">
        <v>900</v>
      </c>
      <c r="D85" s="6">
        <v>1412</v>
      </c>
      <c r="E85" s="6">
        <v>1412</v>
      </c>
      <c r="F85" s="6">
        <v>1374</v>
      </c>
      <c r="G85" s="6">
        <v>1356</v>
      </c>
      <c r="H85" s="6">
        <v>1420</v>
      </c>
      <c r="I85" s="6">
        <v>1328</v>
      </c>
      <c r="J85" s="6">
        <v>1572</v>
      </c>
      <c r="K85" s="6">
        <v>1428</v>
      </c>
      <c r="L85" s="6">
        <v>1614</v>
      </c>
      <c r="M85" s="6">
        <v>1321</v>
      </c>
      <c r="N85" s="6">
        <v>2138</v>
      </c>
      <c r="P85" s="83">
        <f>SUM(C85:N85)</f>
        <v>17275</v>
      </c>
      <c r="Q85" s="95">
        <f>+P85/12</f>
        <v>1439.5833333333333</v>
      </c>
      <c r="R85" s="110"/>
    </row>
    <row r="86" spans="1:18" s="6" customFormat="1" ht="13.5" hidden="1">
      <c r="A86" s="21"/>
      <c r="B86" s="21" t="s">
        <v>10</v>
      </c>
      <c r="C86" s="16">
        <v>84103</v>
      </c>
      <c r="D86" s="16">
        <v>78236</v>
      </c>
      <c r="E86" s="16">
        <v>75507</v>
      </c>
      <c r="F86" s="16">
        <v>84282</v>
      </c>
      <c r="G86" s="16">
        <v>71404</v>
      </c>
      <c r="H86" s="16">
        <v>78380</v>
      </c>
      <c r="I86" s="16">
        <v>73168</v>
      </c>
      <c r="J86" s="16">
        <v>84556</v>
      </c>
      <c r="K86" s="16">
        <v>91120</v>
      </c>
      <c r="L86" s="16">
        <v>82397</v>
      </c>
      <c r="M86" s="16">
        <v>78884</v>
      </c>
      <c r="N86" s="16">
        <v>82666</v>
      </c>
      <c r="P86" s="84">
        <f>SUM(C86:N86)</f>
        <v>964703</v>
      </c>
      <c r="Q86" s="97">
        <f>+P86/12</f>
        <v>80391.91666666667</v>
      </c>
      <c r="R86" s="530"/>
    </row>
    <row r="87" spans="1:18" s="6" customFormat="1" ht="11.25" hidden="1">
      <c r="A87" s="20"/>
      <c r="B87" s="20" t="s">
        <v>11</v>
      </c>
      <c r="C87" s="6">
        <f aca="true" t="shared" si="32" ref="C87:N87">+C84+C85+C86</f>
        <v>188349</v>
      </c>
      <c r="D87" s="6">
        <f t="shared" si="32"/>
        <v>234872</v>
      </c>
      <c r="E87" s="6">
        <f t="shared" si="32"/>
        <v>235384</v>
      </c>
      <c r="F87" s="6">
        <f t="shared" si="32"/>
        <v>239121</v>
      </c>
      <c r="G87" s="6">
        <f t="shared" si="32"/>
        <v>219745</v>
      </c>
      <c r="H87" s="6">
        <f t="shared" si="32"/>
        <v>233140</v>
      </c>
      <c r="I87" s="6">
        <f t="shared" si="32"/>
        <v>218968</v>
      </c>
      <c r="J87" s="6">
        <f t="shared" si="32"/>
        <v>244854</v>
      </c>
      <c r="K87" s="6">
        <f t="shared" si="32"/>
        <v>242906</v>
      </c>
      <c r="L87" s="6">
        <f t="shared" si="32"/>
        <v>248833</v>
      </c>
      <c r="M87" s="6">
        <f t="shared" si="32"/>
        <v>237246</v>
      </c>
      <c r="N87" s="6">
        <f t="shared" si="32"/>
        <v>313012</v>
      </c>
      <c r="P87" s="83">
        <f>+P84+P85+P86</f>
        <v>2856430</v>
      </c>
      <c r="Q87" s="95">
        <f>+Q84+Q85+Q86</f>
        <v>238035.83333333337</v>
      </c>
      <c r="R87" s="110"/>
    </row>
    <row r="88" spans="1:18" ht="11.25" hidden="1">
      <c r="A88" s="9"/>
      <c r="B88" s="9"/>
      <c r="P88" s="43"/>
      <c r="Q88" s="96"/>
      <c r="R88" s="109"/>
    </row>
    <row r="89" spans="1:18" ht="11.25" hidden="1">
      <c r="A89" s="9"/>
      <c r="B89" s="9" t="s">
        <v>30</v>
      </c>
      <c r="C89" s="14">
        <f aca="true" t="shared" si="33" ref="C89:N89">+C84/C87</f>
        <v>0.5486941794222427</v>
      </c>
      <c r="D89" s="14">
        <f t="shared" si="33"/>
        <v>0.6608876324125481</v>
      </c>
      <c r="E89" s="14">
        <f t="shared" si="33"/>
        <v>0.673219080311321</v>
      </c>
      <c r="F89" s="14">
        <f t="shared" si="33"/>
        <v>0.6417880487284681</v>
      </c>
      <c r="G89" s="14">
        <f t="shared" si="33"/>
        <v>0.6688889394525472</v>
      </c>
      <c r="H89" s="14">
        <f t="shared" si="33"/>
        <v>0.6577163935832547</v>
      </c>
      <c r="I89" s="14">
        <f t="shared" si="33"/>
        <v>0.659785904789741</v>
      </c>
      <c r="J89" s="14">
        <f t="shared" si="33"/>
        <v>0.6482475270977808</v>
      </c>
      <c r="K89" s="14">
        <f t="shared" si="33"/>
        <v>0.6189966489094547</v>
      </c>
      <c r="L89" s="14">
        <f t="shared" si="33"/>
        <v>0.6623799897923507</v>
      </c>
      <c r="M89" s="14">
        <f t="shared" si="33"/>
        <v>0.6619331832781163</v>
      </c>
      <c r="N89" s="14">
        <f t="shared" si="33"/>
        <v>0.7290710899262648</v>
      </c>
      <c r="P89" s="85">
        <f>+P84/P87</f>
        <v>0.656221927370879</v>
      </c>
      <c r="Q89" s="98">
        <f>+Q84/Q87</f>
        <v>0.6562219273708789</v>
      </c>
      <c r="R89" s="531"/>
    </row>
    <row r="90" spans="1:18" ht="11.25" hidden="1">
      <c r="A90" s="9"/>
      <c r="B90" s="9" t="s">
        <v>31</v>
      </c>
      <c r="C90" s="14">
        <f aca="true" t="shared" si="34" ref="C90:N90">+C85/C87</f>
        <v>0.004778363569756144</v>
      </c>
      <c r="D90" s="14">
        <f t="shared" si="34"/>
        <v>0.006011785142545727</v>
      </c>
      <c r="E90" s="14">
        <f t="shared" si="34"/>
        <v>0.005998708493355538</v>
      </c>
      <c r="F90" s="14">
        <f t="shared" si="34"/>
        <v>0.0057460448894074544</v>
      </c>
      <c r="G90" s="14">
        <f t="shared" si="34"/>
        <v>0.006170788868916244</v>
      </c>
      <c r="H90" s="14">
        <f t="shared" si="34"/>
        <v>0.006090760916187698</v>
      </c>
      <c r="I90" s="14">
        <f t="shared" si="34"/>
        <v>0.006064813123378758</v>
      </c>
      <c r="J90" s="14">
        <f t="shared" si="34"/>
        <v>0.006420152417358916</v>
      </c>
      <c r="K90" s="14">
        <f t="shared" si="34"/>
        <v>0.005878817320280273</v>
      </c>
      <c r="L90" s="14">
        <f t="shared" si="34"/>
        <v>0.006486277945449357</v>
      </c>
      <c r="M90" s="14">
        <f t="shared" si="34"/>
        <v>0.005568060156967873</v>
      </c>
      <c r="N90" s="14">
        <f t="shared" si="34"/>
        <v>0.006830409057799701</v>
      </c>
      <c r="P90" s="85">
        <f>+P85/P87</f>
        <v>0.006047758915849504</v>
      </c>
      <c r="Q90" s="98">
        <f>+Q85/Q87</f>
        <v>0.006047758915849503</v>
      </c>
      <c r="R90" s="531"/>
    </row>
    <row r="91" spans="1:18" ht="11.25" hidden="1">
      <c r="A91" s="9"/>
      <c r="B91" s="9" t="s">
        <v>32</v>
      </c>
      <c r="C91" s="14">
        <f aca="true" t="shared" si="35" ref="C91:N91">+C86/C87</f>
        <v>0.4465274570080011</v>
      </c>
      <c r="D91" s="14">
        <f t="shared" si="35"/>
        <v>0.33310058244490615</v>
      </c>
      <c r="E91" s="14">
        <f t="shared" si="35"/>
        <v>0.3207822111953234</v>
      </c>
      <c r="F91" s="14">
        <f t="shared" si="35"/>
        <v>0.35246590638212455</v>
      </c>
      <c r="G91" s="14">
        <f t="shared" si="35"/>
        <v>0.3249402716785365</v>
      </c>
      <c r="H91" s="14">
        <f t="shared" si="35"/>
        <v>0.3361928455005576</v>
      </c>
      <c r="I91" s="14">
        <f t="shared" si="35"/>
        <v>0.3341492820868803</v>
      </c>
      <c r="J91" s="14">
        <f t="shared" si="35"/>
        <v>0.34533232048486034</v>
      </c>
      <c r="K91" s="14">
        <f t="shared" si="35"/>
        <v>0.37512453377026506</v>
      </c>
      <c r="L91" s="14">
        <f t="shared" si="35"/>
        <v>0.33113373226219994</v>
      </c>
      <c r="M91" s="14">
        <f t="shared" si="35"/>
        <v>0.33249875656491573</v>
      </c>
      <c r="N91" s="14">
        <f t="shared" si="35"/>
        <v>0.2640985010159355</v>
      </c>
      <c r="P91" s="85">
        <f>+P86/P87</f>
        <v>0.33773031371327145</v>
      </c>
      <c r="Q91" s="98">
        <f>+Q86/Q87</f>
        <v>0.33773031371327145</v>
      </c>
      <c r="R91" s="531"/>
    </row>
    <row r="92" spans="1:18" ht="11.25" hidden="1">
      <c r="A92" s="9"/>
      <c r="B92" s="9"/>
      <c r="P92" s="43"/>
      <c r="Q92" s="96"/>
      <c r="R92" s="109"/>
    </row>
    <row r="93" spans="1:18" ht="11.25" hidden="1">
      <c r="A93" s="9"/>
      <c r="B93" s="9" t="s">
        <v>24</v>
      </c>
      <c r="C93" s="17">
        <f aca="true" t="shared" si="36" ref="C93:N93">+C87/C79</f>
        <v>0.46857297810992554</v>
      </c>
      <c r="D93" s="17">
        <f t="shared" si="36"/>
        <v>0.5787462206988658</v>
      </c>
      <c r="E93" s="17">
        <f t="shared" si="36"/>
        <v>0.5785522919995084</v>
      </c>
      <c r="F93" s="17">
        <f t="shared" si="36"/>
        <v>0.586660353241069</v>
      </c>
      <c r="G93" s="17">
        <f t="shared" si="36"/>
        <v>0.5369390722165887</v>
      </c>
      <c r="H93" s="17">
        <f t="shared" si="36"/>
        <v>0.5737037283113956</v>
      </c>
      <c r="I93" s="17">
        <f t="shared" si="36"/>
        <v>0.532840161092117</v>
      </c>
      <c r="J93" s="17">
        <f t="shared" si="36"/>
        <v>0.5983660387836642</v>
      </c>
      <c r="K93" s="17">
        <f t="shared" si="36"/>
        <v>0.5903607968634538</v>
      </c>
      <c r="L93" s="17">
        <f t="shared" si="36"/>
        <v>0.6032963558868013</v>
      </c>
      <c r="M93" s="17">
        <f t="shared" si="36"/>
        <v>0.5702187355186135</v>
      </c>
      <c r="N93" s="17">
        <f t="shared" si="36"/>
        <v>0.7546921130679585</v>
      </c>
      <c r="P93" s="86">
        <f>+P87/P79</f>
        <v>0.5814325245099872</v>
      </c>
      <c r="Q93" s="99">
        <f>+Q87/Q79</f>
        <v>0.5814325245099873</v>
      </c>
      <c r="R93" s="532"/>
    </row>
    <row r="94" spans="1:18" ht="11.25" hidden="1">
      <c r="A94" s="9"/>
      <c r="B94" s="44" t="s">
        <v>7</v>
      </c>
      <c r="C94" s="14">
        <f aca="true" t="shared" si="37" ref="C94:N94">+(C93/C56)-1</f>
        <v>0.0709613848397388</v>
      </c>
      <c r="D94" s="14">
        <f t="shared" si="37"/>
        <v>0.10430775179925766</v>
      </c>
      <c r="E94" s="14">
        <f t="shared" si="37"/>
        <v>-0.024346974012001366</v>
      </c>
      <c r="F94" s="14">
        <f t="shared" si="37"/>
        <v>0.004217988886499047</v>
      </c>
      <c r="G94" s="14">
        <f t="shared" si="37"/>
        <v>-0.02118710885164221</v>
      </c>
      <c r="H94" s="14">
        <f t="shared" si="37"/>
        <v>0.05822134996357353</v>
      </c>
      <c r="I94" s="14">
        <f t="shared" si="37"/>
        <v>-0.058664892719914374</v>
      </c>
      <c r="J94" s="14">
        <f t="shared" si="37"/>
        <v>0.117408814615801</v>
      </c>
      <c r="K94" s="14">
        <f t="shared" si="37"/>
        <v>0.05676931831063503</v>
      </c>
      <c r="L94" s="14">
        <f t="shared" si="37"/>
        <v>0.02547507634695889</v>
      </c>
      <c r="M94" s="14">
        <f t="shared" si="37"/>
        <v>-0.028367123818234252</v>
      </c>
      <c r="N94" s="14">
        <f t="shared" si="37"/>
        <v>0.11587356057822595</v>
      </c>
      <c r="P94" s="86">
        <f>+(P93/P56)-1</f>
        <v>0.03506789176385694</v>
      </c>
      <c r="Q94" s="99">
        <f>+(Q93/Q56)-1</f>
        <v>0.03506789176385694</v>
      </c>
      <c r="R94" s="532"/>
    </row>
    <row r="95" spans="1:19" ht="11.25" hidden="1">
      <c r="A95" s="9"/>
      <c r="B95" s="55" t="s">
        <v>25</v>
      </c>
      <c r="C95" s="17">
        <f aca="true" t="shared" si="38" ref="C95:N95">+C87/C81</f>
        <v>22.832949448417992</v>
      </c>
      <c r="D95" s="17">
        <f t="shared" si="38"/>
        <v>27.155971788646085</v>
      </c>
      <c r="E95" s="17">
        <f t="shared" si="38"/>
        <v>28.352686099735003</v>
      </c>
      <c r="F95" s="17">
        <f t="shared" si="38"/>
        <v>27.756355194428323</v>
      </c>
      <c r="G95" s="17">
        <f t="shared" si="38"/>
        <v>25.849311845665216</v>
      </c>
      <c r="H95" s="17">
        <f t="shared" si="38"/>
        <v>28.97228780912141</v>
      </c>
      <c r="I95" s="17">
        <f t="shared" si="38"/>
        <v>26.47098646034816</v>
      </c>
      <c r="J95" s="17">
        <f t="shared" si="38"/>
        <v>28.454851830331204</v>
      </c>
      <c r="K95" s="17">
        <f t="shared" si="38"/>
        <v>27.738494918351034</v>
      </c>
      <c r="L95" s="17">
        <f t="shared" si="38"/>
        <v>27.811892254386944</v>
      </c>
      <c r="M95" s="17">
        <f t="shared" si="38"/>
        <v>26.528681650452867</v>
      </c>
      <c r="N95" s="17">
        <f t="shared" si="38"/>
        <v>34.83717306622148</v>
      </c>
      <c r="P95" s="86">
        <f>+P87/P81</f>
        <v>27.766836456956216</v>
      </c>
      <c r="Q95" s="99">
        <f>+Q87/Q81</f>
        <v>27.766836456956224</v>
      </c>
      <c r="R95" s="532"/>
      <c r="S95" s="17"/>
    </row>
    <row r="96" spans="1:18" ht="11.25" hidden="1">
      <c r="A96" s="8"/>
      <c r="B96" s="8" t="s">
        <v>7</v>
      </c>
      <c r="C96" s="14">
        <f aca="true" t="shared" si="39" ref="C96:N96">+(C95/C58)-1</f>
        <v>0.06795628966260159</v>
      </c>
      <c r="D96" s="14">
        <f t="shared" si="39"/>
        <v>0.07503131445843647</v>
      </c>
      <c r="E96" s="14">
        <f t="shared" si="39"/>
        <v>-0.038531278692772286</v>
      </c>
      <c r="F96" s="14">
        <f t="shared" si="39"/>
        <v>-0.000893476386468639</v>
      </c>
      <c r="G96" s="14">
        <f t="shared" si="39"/>
        <v>-0.04538757006380656</v>
      </c>
      <c r="H96" s="14">
        <f t="shared" si="39"/>
        <v>0.08936959108036491</v>
      </c>
      <c r="I96" s="14">
        <f t="shared" si="39"/>
        <v>-0.031501044668980516</v>
      </c>
      <c r="J96" s="14">
        <f t="shared" si="39"/>
        <v>0.08461426231059033</v>
      </c>
      <c r="K96" s="14">
        <f t="shared" si="39"/>
        <v>0.05511295344479006</v>
      </c>
      <c r="L96" s="14">
        <f t="shared" si="39"/>
        <v>-0.024019694931615265</v>
      </c>
      <c r="M96" s="14">
        <f t="shared" si="39"/>
        <v>-0.05184127448012321</v>
      </c>
      <c r="N96" s="14">
        <f t="shared" si="39"/>
        <v>0.077930334073673</v>
      </c>
      <c r="P96" s="43"/>
      <c r="Q96" s="98">
        <f>+(Q95/Q58)-1</f>
        <v>0.02115917506902787</v>
      </c>
      <c r="R96" s="531"/>
    </row>
    <row r="97" spans="16:18" ht="11.25" hidden="1">
      <c r="P97" s="43"/>
      <c r="Q97" s="96"/>
      <c r="R97" s="109"/>
    </row>
    <row r="98" spans="1:18" s="19" customFormat="1" ht="11.25" hidden="1">
      <c r="A98" s="18" t="s">
        <v>2</v>
      </c>
      <c r="B98" s="18" t="s">
        <v>12</v>
      </c>
      <c r="C98" s="19">
        <v>203964</v>
      </c>
      <c r="D98" s="19">
        <v>274419</v>
      </c>
      <c r="E98" s="19">
        <v>279897</v>
      </c>
      <c r="F98" s="19">
        <v>279005</v>
      </c>
      <c r="G98" s="19">
        <v>241866</v>
      </c>
      <c r="H98" s="19">
        <v>242805</v>
      </c>
      <c r="I98" s="19">
        <v>237773</v>
      </c>
      <c r="J98" s="19">
        <v>245888</v>
      </c>
      <c r="K98" s="19">
        <v>245482</v>
      </c>
      <c r="L98" s="19">
        <v>252375</v>
      </c>
      <c r="M98" s="19">
        <v>246017</v>
      </c>
      <c r="N98" s="19">
        <v>335632</v>
      </c>
      <c r="P98" s="88">
        <f>SUM(C98:N98)</f>
        <v>3085123</v>
      </c>
      <c r="Q98" s="100">
        <f>+P98/12</f>
        <v>257093.58333333334</v>
      </c>
      <c r="R98" s="533"/>
    </row>
    <row r="99" spans="1:18" s="25" customFormat="1" ht="11.25" hidden="1">
      <c r="A99" s="24"/>
      <c r="B99" s="24" t="s">
        <v>13</v>
      </c>
      <c r="C99" s="25">
        <v>1819</v>
      </c>
      <c r="D99" s="25">
        <v>2617</v>
      </c>
      <c r="E99" s="25">
        <v>2599</v>
      </c>
      <c r="F99" s="25">
        <v>2665</v>
      </c>
      <c r="G99" s="25">
        <v>2332</v>
      </c>
      <c r="H99" s="25">
        <v>2398</v>
      </c>
      <c r="I99" s="25">
        <v>2188</v>
      </c>
      <c r="J99" s="25">
        <v>2591</v>
      </c>
      <c r="K99" s="25">
        <v>2561</v>
      </c>
      <c r="L99" s="25">
        <v>2667</v>
      </c>
      <c r="M99" s="25">
        <v>2288</v>
      </c>
      <c r="N99" s="25">
        <v>3443</v>
      </c>
      <c r="P99" s="83">
        <f>SUM(C99:N99)</f>
        <v>30168</v>
      </c>
      <c r="Q99" s="95">
        <f>+P99/12</f>
        <v>2514</v>
      </c>
      <c r="R99" s="110"/>
    </row>
    <row r="100" spans="1:18" s="6" customFormat="1" ht="11.25" hidden="1">
      <c r="A100" s="21"/>
      <c r="B100" s="21" t="s">
        <v>14</v>
      </c>
      <c r="C100" s="16">
        <v>1879967</v>
      </c>
      <c r="D100" s="16">
        <v>1844810</v>
      </c>
      <c r="E100" s="16">
        <v>1831809</v>
      </c>
      <c r="F100" s="16">
        <v>2013924</v>
      </c>
      <c r="G100" s="16">
        <v>1814769</v>
      </c>
      <c r="H100" s="16">
        <v>1947354</v>
      </c>
      <c r="I100" s="16">
        <v>1882316</v>
      </c>
      <c r="J100" s="16">
        <v>1940604</v>
      </c>
      <c r="K100" s="16">
        <v>2156472</v>
      </c>
      <c r="L100" s="16">
        <v>1997765</v>
      </c>
      <c r="M100" s="16">
        <v>1922899</v>
      </c>
      <c r="N100" s="16">
        <v>1846530</v>
      </c>
      <c r="P100" s="84">
        <f>SUM(C100:N100)</f>
        <v>23079219</v>
      </c>
      <c r="Q100" s="101">
        <f>+P100/12</f>
        <v>1923268.25</v>
      </c>
      <c r="R100" s="520"/>
    </row>
    <row r="101" spans="1:18" ht="11.25" hidden="1">
      <c r="A101" s="9"/>
      <c r="B101" s="9" t="s">
        <v>15</v>
      </c>
      <c r="C101" s="19">
        <f aca="true" t="shared" si="40" ref="C101:N101">+C98+C99+C100</f>
        <v>2085750</v>
      </c>
      <c r="D101" s="19">
        <f t="shared" si="40"/>
        <v>2121846</v>
      </c>
      <c r="E101" s="19">
        <f t="shared" si="40"/>
        <v>2114305</v>
      </c>
      <c r="F101" s="19">
        <f t="shared" si="40"/>
        <v>2295594</v>
      </c>
      <c r="G101" s="19">
        <f t="shared" si="40"/>
        <v>2058967</v>
      </c>
      <c r="H101" s="19">
        <f t="shared" si="40"/>
        <v>2192557</v>
      </c>
      <c r="I101" s="19">
        <f t="shared" si="40"/>
        <v>2122277</v>
      </c>
      <c r="J101" s="19">
        <f t="shared" si="40"/>
        <v>2189083</v>
      </c>
      <c r="K101" s="19">
        <f t="shared" si="40"/>
        <v>2404515</v>
      </c>
      <c r="L101" s="19">
        <f t="shared" si="40"/>
        <v>2252807</v>
      </c>
      <c r="M101" s="19">
        <f t="shared" si="40"/>
        <v>2171204</v>
      </c>
      <c r="N101" s="19">
        <f t="shared" si="40"/>
        <v>2185605</v>
      </c>
      <c r="P101" s="88">
        <f>+P98+P99+P100</f>
        <v>26194510</v>
      </c>
      <c r="Q101" s="100">
        <f>+Q98+Q99+Q100</f>
        <v>2182875.8333333335</v>
      </c>
      <c r="R101" s="533"/>
    </row>
    <row r="102" spans="1:18" ht="11.25" hidden="1">
      <c r="A102" s="9"/>
      <c r="B102" s="9"/>
      <c r="P102" s="89"/>
      <c r="Q102" s="102"/>
      <c r="R102" s="534"/>
    </row>
    <row r="103" spans="1:18" ht="11.25" hidden="1">
      <c r="A103" s="9"/>
      <c r="B103" s="60" t="s">
        <v>27</v>
      </c>
      <c r="C103" s="39">
        <f aca="true" t="shared" si="41" ref="C103:N103">+C98/C84</f>
        <v>1.973603235732394</v>
      </c>
      <c r="D103" s="39">
        <f t="shared" si="41"/>
        <v>1.7678902746997887</v>
      </c>
      <c r="E103" s="39">
        <f t="shared" si="41"/>
        <v>1.766301707001546</v>
      </c>
      <c r="F103" s="39">
        <f t="shared" si="41"/>
        <v>1.8180366858892907</v>
      </c>
      <c r="G103" s="39">
        <f t="shared" si="41"/>
        <v>1.645514848453924</v>
      </c>
      <c r="H103" s="39">
        <f t="shared" si="41"/>
        <v>1.5834420242598148</v>
      </c>
      <c r="I103" s="39">
        <f t="shared" si="41"/>
        <v>1.645806799933551</v>
      </c>
      <c r="J103" s="39">
        <f t="shared" si="41"/>
        <v>1.5491349873366682</v>
      </c>
      <c r="K103" s="39">
        <f t="shared" si="41"/>
        <v>1.6326500751539659</v>
      </c>
      <c r="L103" s="39">
        <f t="shared" si="41"/>
        <v>1.5311972916236911</v>
      </c>
      <c r="M103" s="39">
        <f t="shared" si="41"/>
        <v>1.5665781547493967</v>
      </c>
      <c r="N103" s="39">
        <f t="shared" si="41"/>
        <v>1.4707284582486153</v>
      </c>
      <c r="P103" s="89">
        <f>SUM(C103:N103)</f>
        <v>19.950884543082648</v>
      </c>
      <c r="Q103" s="102">
        <f>SUM(C103:N103)/12</f>
        <v>1.662573711923554</v>
      </c>
      <c r="R103" s="534"/>
    </row>
    <row r="104" spans="1:18" ht="11.25" hidden="1">
      <c r="A104" s="9"/>
      <c r="B104" s="61" t="s">
        <v>28</v>
      </c>
      <c r="C104" s="17">
        <f aca="true" t="shared" si="42" ref="C104:N104">+C99/C85</f>
        <v>2.0211111111111113</v>
      </c>
      <c r="D104" s="17">
        <f t="shared" si="42"/>
        <v>1.8533994334277621</v>
      </c>
      <c r="E104" s="17">
        <f t="shared" si="42"/>
        <v>1.8406515580736544</v>
      </c>
      <c r="F104" s="17">
        <f t="shared" si="42"/>
        <v>1.9395924308588064</v>
      </c>
      <c r="G104" s="17">
        <f t="shared" si="42"/>
        <v>1.71976401179941</v>
      </c>
      <c r="H104" s="17">
        <f t="shared" si="42"/>
        <v>1.6887323943661972</v>
      </c>
      <c r="I104" s="17">
        <f t="shared" si="42"/>
        <v>1.6475903614457832</v>
      </c>
      <c r="J104" s="17">
        <f t="shared" si="42"/>
        <v>1.6482188295165394</v>
      </c>
      <c r="K104" s="17">
        <f t="shared" si="42"/>
        <v>1.7934173669467788</v>
      </c>
      <c r="L104" s="17">
        <f t="shared" si="42"/>
        <v>1.6524163568773234</v>
      </c>
      <c r="M104" s="17">
        <f t="shared" si="42"/>
        <v>1.7320211960635883</v>
      </c>
      <c r="N104" s="17">
        <f t="shared" si="42"/>
        <v>1.6103835360149672</v>
      </c>
      <c r="P104" s="90">
        <f>SUM(C104:N104)</f>
        <v>21.147298586501922</v>
      </c>
      <c r="Q104" s="103">
        <f>SUM(C104:N104)/12</f>
        <v>1.7622748822084935</v>
      </c>
      <c r="R104" s="535"/>
    </row>
    <row r="105" spans="1:18" ht="13.5" hidden="1">
      <c r="A105" s="9"/>
      <c r="B105" s="10" t="s">
        <v>29</v>
      </c>
      <c r="C105" s="58">
        <f aca="true" t="shared" si="43" ref="C105:N105">+C100/C86</f>
        <v>22.353150303794155</v>
      </c>
      <c r="D105" s="58">
        <f t="shared" si="43"/>
        <v>23.580065443018558</v>
      </c>
      <c r="E105" s="58">
        <f t="shared" si="43"/>
        <v>24.26012157813183</v>
      </c>
      <c r="F105" s="58">
        <f t="shared" si="43"/>
        <v>23.895066562255288</v>
      </c>
      <c r="G105" s="58">
        <f t="shared" si="43"/>
        <v>25.415508935073664</v>
      </c>
      <c r="H105" s="58">
        <f t="shared" si="43"/>
        <v>24.845036999234498</v>
      </c>
      <c r="I105" s="58">
        <f t="shared" si="43"/>
        <v>25.725945768642028</v>
      </c>
      <c r="J105" s="58">
        <f t="shared" si="43"/>
        <v>22.950517999905387</v>
      </c>
      <c r="K105" s="58">
        <f t="shared" si="43"/>
        <v>23.66628621597893</v>
      </c>
      <c r="L105" s="58">
        <f t="shared" si="43"/>
        <v>24.24560360207289</v>
      </c>
      <c r="M105" s="58">
        <f t="shared" si="43"/>
        <v>24.37628669945743</v>
      </c>
      <c r="N105" s="58">
        <f t="shared" si="43"/>
        <v>22.337236590617668</v>
      </c>
      <c r="P105" s="91">
        <f>SUM(C105:N105)</f>
        <v>287.6508266981823</v>
      </c>
      <c r="Q105" s="104">
        <f>SUM(C105:N105)/12</f>
        <v>23.970902224848526</v>
      </c>
      <c r="R105" s="536"/>
    </row>
    <row r="106" spans="1:18" ht="11.25" hidden="1">
      <c r="A106" s="59"/>
      <c r="B106" s="59" t="s">
        <v>16</v>
      </c>
      <c r="C106" s="39">
        <f aca="true" t="shared" si="44" ref="C106:N106">+C101/C87</f>
        <v>11.073857572909864</v>
      </c>
      <c r="D106" s="39">
        <f t="shared" si="44"/>
        <v>9.034052590347082</v>
      </c>
      <c r="E106" s="39">
        <f t="shared" si="44"/>
        <v>8.982364986575128</v>
      </c>
      <c r="F106" s="39">
        <f t="shared" si="44"/>
        <v>9.600135496255033</v>
      </c>
      <c r="G106" s="39">
        <f t="shared" si="44"/>
        <v>9.369801360668047</v>
      </c>
      <c r="H106" s="39">
        <f t="shared" si="44"/>
        <v>9.40446512824912</v>
      </c>
      <c r="I106" s="39">
        <f t="shared" si="44"/>
        <v>9.692178765847064</v>
      </c>
      <c r="J106" s="39">
        <f t="shared" si="44"/>
        <v>8.940360378021188</v>
      </c>
      <c r="K106" s="39">
        <f t="shared" si="44"/>
        <v>9.898952681284118</v>
      </c>
      <c r="L106" s="39">
        <f t="shared" si="44"/>
        <v>9.053489689872324</v>
      </c>
      <c r="M106" s="39">
        <f t="shared" si="44"/>
        <v>9.151699080279542</v>
      </c>
      <c r="N106" s="39">
        <f t="shared" si="44"/>
        <v>6.982495878752252</v>
      </c>
      <c r="P106" s="89">
        <f>SUM(C106:N106)</f>
        <v>111.18385360906075</v>
      </c>
      <c r="Q106" s="102">
        <f>SUM(C106:N106)/12</f>
        <v>9.265321134088396</v>
      </c>
      <c r="R106" s="534"/>
    </row>
    <row r="107" spans="1:18" ht="11.25" hidden="1">
      <c r="A107" s="9"/>
      <c r="B107" s="9"/>
      <c r="P107" s="89"/>
      <c r="Q107" s="102"/>
      <c r="R107" s="534"/>
    </row>
    <row r="108" spans="1:18" ht="11.25" hidden="1">
      <c r="A108" s="9"/>
      <c r="B108" s="9" t="s">
        <v>26</v>
      </c>
      <c r="C108" s="39">
        <f aca="true" t="shared" si="45" ref="C108:N108">+C101/C79</f>
        <v>5.188910422103527</v>
      </c>
      <c r="D108" s="39">
        <f t="shared" si="45"/>
        <v>5.228423794258172</v>
      </c>
      <c r="E108" s="39">
        <f t="shared" si="45"/>
        <v>5.196767850559175</v>
      </c>
      <c r="F108" s="39">
        <f t="shared" si="45"/>
        <v>5.632018881395103</v>
      </c>
      <c r="G108" s="39">
        <f t="shared" si="45"/>
        <v>5.031012449450832</v>
      </c>
      <c r="H108" s="39">
        <f t="shared" si="45"/>
        <v>5.395376706851027</v>
      </c>
      <c r="I108" s="39">
        <f t="shared" si="45"/>
        <v>5.164382094927545</v>
      </c>
      <c r="J108" s="39">
        <f t="shared" si="45"/>
        <v>5.3496080246949615</v>
      </c>
      <c r="K108" s="39">
        <f t="shared" si="45"/>
        <v>5.843953593036515</v>
      </c>
      <c r="L108" s="39">
        <f t="shared" si="45"/>
        <v>5.4619373379587</v>
      </c>
      <c r="M108" s="39">
        <f t="shared" si="45"/>
        <v>5.218470277403857</v>
      </c>
      <c r="N108" s="39">
        <f t="shared" si="45"/>
        <v>5.269634569223849</v>
      </c>
      <c r="P108" s="89">
        <f>SUM(C108:N108)</f>
        <v>63.980496001863266</v>
      </c>
      <c r="Q108" s="102">
        <f>SUM(C108:N108)/12</f>
        <v>5.331708000155272</v>
      </c>
      <c r="R108" s="534"/>
    </row>
    <row r="109" spans="1:18" ht="11.25" hidden="1">
      <c r="A109" s="9"/>
      <c r="B109" s="9" t="s">
        <v>22</v>
      </c>
      <c r="C109" s="29">
        <f aca="true" t="shared" si="46" ref="C109:N109">+C101/C81</f>
        <v>252.84883016123166</v>
      </c>
      <c r="D109" s="29">
        <f t="shared" si="46"/>
        <v>245.32847728061049</v>
      </c>
      <c r="E109" s="29">
        <f t="shared" si="46"/>
        <v>254.67417489761505</v>
      </c>
      <c r="F109" s="29">
        <f t="shared" si="46"/>
        <v>266.46477074869415</v>
      </c>
      <c r="G109" s="29">
        <f t="shared" si="46"/>
        <v>242.20291730384662</v>
      </c>
      <c r="H109" s="29">
        <f t="shared" si="46"/>
        <v>272.4688703864794</v>
      </c>
      <c r="I109" s="29">
        <f t="shared" si="46"/>
        <v>256.5615328820116</v>
      </c>
      <c r="J109" s="29">
        <f t="shared" si="46"/>
        <v>254.39662986635676</v>
      </c>
      <c r="K109" s="29">
        <f t="shared" si="46"/>
        <v>274.58204864679686</v>
      </c>
      <c r="L109" s="29">
        <f t="shared" si="46"/>
        <v>251.79467978093214</v>
      </c>
      <c r="M109" s="29">
        <f t="shared" si="46"/>
        <v>242.78251146147826</v>
      </c>
      <c r="N109" s="29">
        <f t="shared" si="46"/>
        <v>243.25041736227044</v>
      </c>
      <c r="P109" s="92">
        <f>SUM(C109:N109)</f>
        <v>3057.355860778324</v>
      </c>
      <c r="Q109" s="105">
        <f>SUM(C109:N109)/12</f>
        <v>254.77965506486032</v>
      </c>
      <c r="R109" s="535"/>
    </row>
    <row r="110" spans="1:2" ht="11.25" hidden="1">
      <c r="A110" s="9"/>
      <c r="B110" s="9"/>
    </row>
    <row r="111" spans="1:2" ht="11.25" hidden="1">
      <c r="A111" s="8"/>
      <c r="B111" s="8" t="s">
        <v>7</v>
      </c>
    </row>
    <row r="113" ht="10.5" customHeight="1"/>
    <row r="114" spans="3:18" s="35" customFormat="1" ht="10.5">
      <c r="C114" s="36">
        <v>38169</v>
      </c>
      <c r="D114" s="36">
        <v>38200</v>
      </c>
      <c r="E114" s="36">
        <v>38231</v>
      </c>
      <c r="F114" s="36">
        <v>38261</v>
      </c>
      <c r="G114" s="36">
        <v>38292</v>
      </c>
      <c r="H114" s="36">
        <v>38322</v>
      </c>
      <c r="I114" s="36">
        <v>38353</v>
      </c>
      <c r="J114" s="36">
        <v>38384</v>
      </c>
      <c r="K114" s="36">
        <v>38412</v>
      </c>
      <c r="L114" s="36">
        <v>38443</v>
      </c>
      <c r="M114" s="36">
        <v>38473</v>
      </c>
      <c r="N114" s="36">
        <v>38504</v>
      </c>
      <c r="P114" s="37" t="s">
        <v>0</v>
      </c>
      <c r="Q114" s="37" t="s">
        <v>20</v>
      </c>
      <c r="R114" s="37"/>
    </row>
    <row r="115" spans="3:32" ht="11.25">
      <c r="C115" s="5"/>
      <c r="D115" s="5"/>
      <c r="E115" s="5"/>
      <c r="F115" s="5"/>
      <c r="G115" s="5"/>
      <c r="H115" s="5"/>
      <c r="I115" s="5"/>
      <c r="J115" s="5"/>
      <c r="K115" s="5"/>
      <c r="L115" s="5"/>
      <c r="M115" s="5"/>
      <c r="N115" s="5"/>
      <c r="S115" s="40"/>
      <c r="T115" s="541"/>
      <c r="U115" s="541"/>
      <c r="V115" s="541"/>
      <c r="W115" s="541"/>
      <c r="X115" s="541"/>
      <c r="Y115" s="541"/>
      <c r="Z115" s="541"/>
      <c r="AA115" s="541"/>
      <c r="AB115" s="541"/>
      <c r="AC115" s="541"/>
      <c r="AD115" s="541"/>
      <c r="AE115" s="541"/>
      <c r="AF115" s="42"/>
    </row>
    <row r="116" spans="1:32" ht="11.25">
      <c r="A116" s="40" t="s">
        <v>6</v>
      </c>
      <c r="B116" s="42" t="s">
        <v>18</v>
      </c>
      <c r="C116" s="23">
        <f aca="true" t="shared" si="47" ref="C116:N116">+C153/(1+C154)</f>
        <v>423759.77819586097</v>
      </c>
      <c r="D116" s="23">
        <f t="shared" si="47"/>
        <v>428071.14624505927</v>
      </c>
      <c r="E116" s="23">
        <f t="shared" si="47"/>
        <v>432561.1338456932</v>
      </c>
      <c r="F116" s="23">
        <f t="shared" si="47"/>
        <v>431364.8475278792</v>
      </c>
      <c r="G116" s="23">
        <f t="shared" si="47"/>
        <v>433848.65184018895</v>
      </c>
      <c r="H116" s="23">
        <f t="shared" si="47"/>
        <v>433650.04426084395</v>
      </c>
      <c r="I116" s="74">
        <f t="shared" si="47"/>
        <v>410086.6706515242</v>
      </c>
      <c r="J116" s="74">
        <f t="shared" si="47"/>
        <v>411454.9975136748</v>
      </c>
      <c r="K116" s="74">
        <f t="shared" si="47"/>
        <v>413551.8853845388</v>
      </c>
      <c r="L116" s="74">
        <f t="shared" si="47"/>
        <v>414889.15399145044</v>
      </c>
      <c r="M116" s="74">
        <f t="shared" si="47"/>
        <v>420887.70264926844</v>
      </c>
      <c r="N116" s="74">
        <f t="shared" si="47"/>
        <v>419275.3910116809</v>
      </c>
      <c r="P116" s="81">
        <f>SUM(C116:N116)</f>
        <v>5073401.403117662</v>
      </c>
      <c r="Q116" s="93">
        <f>SUM(C116:N116)/12</f>
        <v>422783.4502598052</v>
      </c>
      <c r="R116" s="110"/>
      <c r="S116" s="83">
        <f>SUM(C116:H116)/6</f>
        <v>430542.60031925427</v>
      </c>
      <c r="T116" s="109"/>
      <c r="U116" s="110">
        <f>+S116</f>
        <v>430542.60031925427</v>
      </c>
      <c r="V116" s="109"/>
      <c r="W116" s="109"/>
      <c r="X116" s="109"/>
      <c r="Y116" s="109"/>
      <c r="Z116" s="109"/>
      <c r="AA116" s="109"/>
      <c r="AB116" s="109"/>
      <c r="AC116" s="109"/>
      <c r="AD116" s="109"/>
      <c r="AE116" s="109"/>
      <c r="AF116" s="44"/>
    </row>
    <row r="117" spans="1:32" ht="11.25">
      <c r="A117" s="43"/>
      <c r="B117" s="44" t="s">
        <v>7</v>
      </c>
      <c r="C117" s="14">
        <f aca="true" t="shared" si="48" ref="C117:I117">+(C116/C79)-1</f>
        <v>0.05422583221804245</v>
      </c>
      <c r="D117" s="14">
        <f t="shared" si="48"/>
        <v>0.054806695049046006</v>
      </c>
      <c r="E117" s="14">
        <f t="shared" si="48"/>
        <v>0.06319560979646854</v>
      </c>
      <c r="F117" s="14">
        <f t="shared" si="48"/>
        <v>0.05831212577099243</v>
      </c>
      <c r="G117" s="14">
        <f t="shared" si="48"/>
        <v>0.06009371135401875</v>
      </c>
      <c r="H117" s="14">
        <f t="shared" si="48"/>
        <v>0.06711266695911422</v>
      </c>
      <c r="I117" s="31">
        <f t="shared" si="48"/>
        <v>-0.0020886720813632076</v>
      </c>
      <c r="J117" s="31">
        <v>0.0055</v>
      </c>
      <c r="K117" s="31">
        <v>0.0051</v>
      </c>
      <c r="L117" s="31">
        <v>0.0059</v>
      </c>
      <c r="M117" s="31">
        <v>0.0116</v>
      </c>
      <c r="N117" s="31">
        <v>0.0109</v>
      </c>
      <c r="P117" s="82"/>
      <c r="Q117" s="94"/>
      <c r="R117" s="529"/>
      <c r="S117" s="83">
        <f>SUM(C117:H117)/6</f>
        <v>0.0596244401912804</v>
      </c>
      <c r="T117" s="109"/>
      <c r="U117" s="110">
        <f>+S117</f>
        <v>0.0596244401912804</v>
      </c>
      <c r="V117" s="109"/>
      <c r="W117" s="109"/>
      <c r="X117" s="109"/>
      <c r="Y117" s="109"/>
      <c r="Z117" s="109"/>
      <c r="AA117" s="109"/>
      <c r="AB117" s="109"/>
      <c r="AC117" s="109"/>
      <c r="AD117" s="109"/>
      <c r="AE117" s="109"/>
      <c r="AF117" s="44"/>
    </row>
    <row r="118" spans="1:32" ht="12">
      <c r="A118" s="43"/>
      <c r="B118" s="46" t="s">
        <v>23</v>
      </c>
      <c r="C118" s="3">
        <v>8961</v>
      </c>
      <c r="D118" s="3">
        <v>8993</v>
      </c>
      <c r="E118" s="3">
        <v>9294</v>
      </c>
      <c r="F118" s="3">
        <v>9271</v>
      </c>
      <c r="G118" s="3">
        <v>9132</v>
      </c>
      <c r="H118" s="3">
        <v>9301</v>
      </c>
      <c r="I118" s="74">
        <f aca="true" t="shared" si="49" ref="I118:N118">+I155/(1+I156)</f>
        <v>8271.91139965629</v>
      </c>
      <c r="J118" s="74">
        <f t="shared" si="49"/>
        <v>8605.067344824338</v>
      </c>
      <c r="K118" s="74">
        <f t="shared" si="49"/>
        <v>8756.388415672913</v>
      </c>
      <c r="L118" s="74">
        <f t="shared" si="49"/>
        <v>8946.728971962617</v>
      </c>
      <c r="M118" s="74">
        <f t="shared" si="49"/>
        <v>8943.424503559385</v>
      </c>
      <c r="N118" s="74">
        <f t="shared" si="49"/>
        <v>8985.357612164446</v>
      </c>
      <c r="P118" s="83">
        <f>SUM(C118:N118)</f>
        <v>107460.87824784</v>
      </c>
      <c r="Q118" s="95">
        <f>SUM(C118:N118)/12</f>
        <v>8955.07318732</v>
      </c>
      <c r="R118" s="110"/>
      <c r="S118" s="83">
        <f>SUM(C118:H118)/6</f>
        <v>9158.666666666666</v>
      </c>
      <c r="T118" s="109"/>
      <c r="U118" s="110">
        <f>+S118</f>
        <v>9158.666666666666</v>
      </c>
      <c r="V118" s="109"/>
      <c r="W118" s="109"/>
      <c r="X118" s="109"/>
      <c r="Y118" s="109"/>
      <c r="Z118" s="109"/>
      <c r="AA118" s="109"/>
      <c r="AB118" s="109"/>
      <c r="AC118" s="109"/>
      <c r="AD118" s="109"/>
      <c r="AE118" s="109"/>
      <c r="AF118" s="44"/>
    </row>
    <row r="119" spans="1:32" ht="11.25">
      <c r="A119" s="41"/>
      <c r="B119" s="45" t="s">
        <v>7</v>
      </c>
      <c r="C119" s="14">
        <f aca="true" t="shared" si="50" ref="C119:N119">+(C118/C81)-1</f>
        <v>0.08631349254455079</v>
      </c>
      <c r="D119" s="14">
        <f t="shared" si="50"/>
        <v>0.03977338420626664</v>
      </c>
      <c r="E119" s="14">
        <f t="shared" si="50"/>
        <v>0.11948927969164047</v>
      </c>
      <c r="F119" s="14">
        <f t="shared" si="50"/>
        <v>0.0761462565293094</v>
      </c>
      <c r="G119" s="14">
        <f t="shared" si="50"/>
        <v>0.0742265615809905</v>
      </c>
      <c r="H119" s="14">
        <f t="shared" si="50"/>
        <v>0.155834472474214</v>
      </c>
      <c r="I119" s="14">
        <f t="shared" si="50"/>
        <v>-1.0710873272423704E-05</v>
      </c>
      <c r="J119" s="14">
        <f t="shared" si="50"/>
        <v>7.826243386244158E-06</v>
      </c>
      <c r="K119" s="14">
        <f t="shared" si="50"/>
        <v>-6.983948008310037E-05</v>
      </c>
      <c r="L119" s="14">
        <f t="shared" si="50"/>
        <v>-3.029261622700119E-05</v>
      </c>
      <c r="M119" s="14">
        <f t="shared" si="50"/>
        <v>4.74676908626126E-05</v>
      </c>
      <c r="N119" s="14">
        <f t="shared" si="50"/>
        <v>3.9801019971585916E-05</v>
      </c>
      <c r="P119" s="82"/>
      <c r="Q119" s="94"/>
      <c r="R119" s="529"/>
      <c r="S119" s="83">
        <f>SUM(C119:H119)/6</f>
        <v>0.09196390783782864</v>
      </c>
      <c r="T119" s="109"/>
      <c r="U119" s="110">
        <f>+S119</f>
        <v>0.09196390783782864</v>
      </c>
      <c r="V119" s="109"/>
      <c r="W119" s="109"/>
      <c r="X119" s="109"/>
      <c r="Y119" s="109"/>
      <c r="Z119" s="109"/>
      <c r="AA119" s="109"/>
      <c r="AB119" s="109"/>
      <c r="AC119" s="109"/>
      <c r="AD119" s="109"/>
      <c r="AE119" s="109"/>
      <c r="AF119" s="44"/>
    </row>
    <row r="120" spans="16:32" ht="11.25">
      <c r="P120" s="83"/>
      <c r="Q120" s="96"/>
      <c r="R120" s="109"/>
      <c r="S120" s="43"/>
      <c r="T120" s="109"/>
      <c r="U120" s="109"/>
      <c r="V120" s="109"/>
      <c r="W120" s="109"/>
      <c r="X120" s="109"/>
      <c r="Y120" s="109"/>
      <c r="Z120" s="109"/>
      <c r="AA120" s="109"/>
      <c r="AB120" s="109"/>
      <c r="AC120" s="109"/>
      <c r="AD120" s="109"/>
      <c r="AE120" s="109"/>
      <c r="AF120" s="44"/>
    </row>
    <row r="121" spans="1:32" ht="11.25">
      <c r="A121" s="7" t="s">
        <v>3</v>
      </c>
      <c r="B121" s="7" t="s">
        <v>8</v>
      </c>
      <c r="C121" s="6">
        <v>135910</v>
      </c>
      <c r="D121" s="6">
        <v>128139</v>
      </c>
      <c r="E121" s="6">
        <v>164535</v>
      </c>
      <c r="F121" s="6">
        <v>169090</v>
      </c>
      <c r="G121" s="6">
        <v>175571</v>
      </c>
      <c r="H121" s="6">
        <v>162001</v>
      </c>
      <c r="P121" s="83"/>
      <c r="Q121" s="95"/>
      <c r="R121" s="110"/>
      <c r="S121" s="83">
        <f>SUM(C121:H121)/6</f>
        <v>155874.33333333334</v>
      </c>
      <c r="T121" s="109"/>
      <c r="U121" s="109"/>
      <c r="V121" s="109"/>
      <c r="W121" s="109"/>
      <c r="X121" s="109"/>
      <c r="Y121" s="109"/>
      <c r="Z121" s="109"/>
      <c r="AA121" s="109"/>
      <c r="AB121" s="109"/>
      <c r="AC121" s="109"/>
      <c r="AD121" s="109"/>
      <c r="AE121" s="109"/>
      <c r="AF121" s="44"/>
    </row>
    <row r="122" spans="1:32" ht="11.25">
      <c r="A122" s="9"/>
      <c r="B122" s="9" t="s">
        <v>9</v>
      </c>
      <c r="C122" s="6">
        <v>1074</v>
      </c>
      <c r="D122" s="6">
        <v>1201</v>
      </c>
      <c r="E122" s="6">
        <v>1180</v>
      </c>
      <c r="F122" s="6">
        <v>1472</v>
      </c>
      <c r="G122" s="6">
        <v>1427</v>
      </c>
      <c r="H122" s="6">
        <v>1738</v>
      </c>
      <c r="P122" s="83"/>
      <c r="Q122" s="95"/>
      <c r="R122" s="110"/>
      <c r="S122" s="83">
        <f>SUM(C122:H122)/6</f>
        <v>1348.6666666666667</v>
      </c>
      <c r="T122" s="109"/>
      <c r="U122" s="109"/>
      <c r="V122" s="109"/>
      <c r="W122" s="109"/>
      <c r="X122" s="109"/>
      <c r="Y122" s="109"/>
      <c r="Z122" s="109"/>
      <c r="AA122" s="109"/>
      <c r="AB122" s="109"/>
      <c r="AC122" s="109"/>
      <c r="AD122" s="109"/>
      <c r="AE122" s="109"/>
      <c r="AF122" s="44"/>
    </row>
    <row r="123" spans="1:32" ht="13.5">
      <c r="A123" s="10"/>
      <c r="B123" s="10" t="s">
        <v>10</v>
      </c>
      <c r="C123" s="16">
        <v>80747</v>
      </c>
      <c r="D123" s="16">
        <v>83265</v>
      </c>
      <c r="E123" s="16">
        <v>75300</v>
      </c>
      <c r="F123" s="16">
        <v>80878</v>
      </c>
      <c r="G123" s="16">
        <v>82453</v>
      </c>
      <c r="H123" s="16">
        <v>82570</v>
      </c>
      <c r="I123" s="11"/>
      <c r="J123" s="11"/>
      <c r="K123" s="11"/>
      <c r="L123" s="11"/>
      <c r="M123" s="11"/>
      <c r="N123" s="11"/>
      <c r="P123" s="84"/>
      <c r="Q123" s="97"/>
      <c r="R123" s="530"/>
      <c r="S123" s="83">
        <f>SUM(C123:H123)/6</f>
        <v>80868.83333333333</v>
      </c>
      <c r="T123" s="109"/>
      <c r="U123" s="109"/>
      <c r="V123" s="109"/>
      <c r="W123" s="109"/>
      <c r="X123" s="109"/>
      <c r="Y123" s="109"/>
      <c r="Z123" s="109"/>
      <c r="AA123" s="109"/>
      <c r="AB123" s="109"/>
      <c r="AC123" s="109"/>
      <c r="AD123" s="109"/>
      <c r="AE123" s="109"/>
      <c r="AF123" s="44"/>
    </row>
    <row r="124" spans="1:32" ht="11.25">
      <c r="A124" s="9"/>
      <c r="B124" s="9" t="s">
        <v>11</v>
      </c>
      <c r="C124" s="25">
        <f aca="true" t="shared" si="51" ref="C124:H124">+C121+C122+C123</f>
        <v>217731</v>
      </c>
      <c r="D124" s="25">
        <f t="shared" si="51"/>
        <v>212605</v>
      </c>
      <c r="E124" s="25">
        <f t="shared" si="51"/>
        <v>241015</v>
      </c>
      <c r="F124" s="25">
        <f t="shared" si="51"/>
        <v>251440</v>
      </c>
      <c r="G124" s="25">
        <f t="shared" si="51"/>
        <v>259451</v>
      </c>
      <c r="H124" s="25">
        <f t="shared" si="51"/>
        <v>246309</v>
      </c>
      <c r="P124" s="83"/>
      <c r="Q124" s="95"/>
      <c r="R124" s="110"/>
      <c r="S124" s="83">
        <f>SUM(C124:H124)/6</f>
        <v>238091.83333333334</v>
      </c>
      <c r="T124" s="109"/>
      <c r="U124" s="109"/>
      <c r="V124" s="109"/>
      <c r="W124" s="109"/>
      <c r="X124" s="109"/>
      <c r="Y124" s="109"/>
      <c r="Z124" s="109"/>
      <c r="AA124" s="109"/>
      <c r="AB124" s="109"/>
      <c r="AC124" s="109"/>
      <c r="AD124" s="109"/>
      <c r="AE124" s="109"/>
      <c r="AF124" s="44"/>
    </row>
    <row r="125" spans="1:32" ht="11.25">
      <c r="A125" s="9"/>
      <c r="B125" s="9"/>
      <c r="P125" s="43"/>
      <c r="Q125" s="96"/>
      <c r="R125" s="109"/>
      <c r="S125" s="43"/>
      <c r="T125" s="109"/>
      <c r="U125" s="109"/>
      <c r="V125" s="109"/>
      <c r="W125" s="109"/>
      <c r="X125" s="109"/>
      <c r="Y125" s="109"/>
      <c r="Z125" s="109"/>
      <c r="AA125" s="109"/>
      <c r="AB125" s="109"/>
      <c r="AC125" s="109"/>
      <c r="AD125" s="109"/>
      <c r="AE125" s="109"/>
      <c r="AF125" s="44"/>
    </row>
    <row r="126" spans="1:32" ht="11.25">
      <c r="A126" s="9"/>
      <c r="B126" s="9" t="s">
        <v>30</v>
      </c>
      <c r="C126" s="14">
        <f aca="true" t="shared" si="52" ref="C126:H126">+C121/C124</f>
        <v>0.624210608503153</v>
      </c>
      <c r="D126" s="14">
        <f t="shared" si="52"/>
        <v>0.6027092495472826</v>
      </c>
      <c r="E126" s="14">
        <f t="shared" si="52"/>
        <v>0.6826753521565048</v>
      </c>
      <c r="F126" s="14">
        <f t="shared" si="52"/>
        <v>0.6724864778873687</v>
      </c>
      <c r="G126" s="14">
        <f t="shared" si="52"/>
        <v>0.6767019591367927</v>
      </c>
      <c r="H126" s="14">
        <f t="shared" si="52"/>
        <v>0.6577144968312161</v>
      </c>
      <c r="I126" s="80">
        <v>0.6547</v>
      </c>
      <c r="J126" s="80">
        <v>0.6547</v>
      </c>
      <c r="K126" s="80">
        <v>0.6547</v>
      </c>
      <c r="L126" s="80">
        <v>0.6547</v>
      </c>
      <c r="M126" s="80">
        <v>0.6547</v>
      </c>
      <c r="N126" s="80">
        <v>0.6547</v>
      </c>
      <c r="P126" s="85" t="e">
        <f>+P121/P124</f>
        <v>#DIV/0!</v>
      </c>
      <c r="Q126" s="98" t="e">
        <f>+Q121/Q124</f>
        <v>#DIV/0!</v>
      </c>
      <c r="R126" s="531"/>
      <c r="S126" s="43"/>
      <c r="T126" s="109"/>
      <c r="U126" s="109"/>
      <c r="V126" s="109"/>
      <c r="W126" s="109"/>
      <c r="X126" s="109"/>
      <c r="Y126" s="109"/>
      <c r="Z126" s="109"/>
      <c r="AA126" s="109"/>
      <c r="AB126" s="109"/>
      <c r="AC126" s="109"/>
      <c r="AD126" s="109"/>
      <c r="AE126" s="109"/>
      <c r="AF126" s="44"/>
    </row>
    <row r="127" spans="1:32" ht="11.25">
      <c r="A127" s="9"/>
      <c r="B127" s="9" t="s">
        <v>31</v>
      </c>
      <c r="C127" s="14">
        <f aca="true" t="shared" si="53" ref="C127:H127">+C122/C124</f>
        <v>0.0049326921752070214</v>
      </c>
      <c r="D127" s="14">
        <f t="shared" si="53"/>
        <v>0.005648973448413725</v>
      </c>
      <c r="E127" s="14">
        <f t="shared" si="53"/>
        <v>0.004895960832313341</v>
      </c>
      <c r="F127" s="14">
        <f t="shared" si="53"/>
        <v>0.005854279350938594</v>
      </c>
      <c r="G127" s="14">
        <f t="shared" si="53"/>
        <v>0.005500075158700487</v>
      </c>
      <c r="H127" s="14">
        <f t="shared" si="53"/>
        <v>0.007056177403180558</v>
      </c>
      <c r="I127" s="80">
        <v>0.0057</v>
      </c>
      <c r="J127" s="80">
        <v>0.0057</v>
      </c>
      <c r="K127" s="80">
        <v>0.0057</v>
      </c>
      <c r="L127" s="80">
        <v>0.0057</v>
      </c>
      <c r="M127" s="80">
        <v>0.0057</v>
      </c>
      <c r="N127" s="80">
        <v>0.0057</v>
      </c>
      <c r="P127" s="85" t="e">
        <f>+P122/P124</f>
        <v>#DIV/0!</v>
      </c>
      <c r="Q127" s="98" t="e">
        <f>+Q122/Q124</f>
        <v>#DIV/0!</v>
      </c>
      <c r="R127" s="531"/>
      <c r="S127" s="43"/>
      <c r="T127" s="109"/>
      <c r="U127" s="109"/>
      <c r="V127" s="109"/>
      <c r="W127" s="109"/>
      <c r="X127" s="109"/>
      <c r="Y127" s="109"/>
      <c r="Z127" s="109"/>
      <c r="AA127" s="109"/>
      <c r="AB127" s="109"/>
      <c r="AC127" s="109"/>
      <c r="AD127" s="109"/>
      <c r="AE127" s="109"/>
      <c r="AF127" s="44"/>
    </row>
    <row r="128" spans="1:32" ht="11.25">
      <c r="A128" s="9"/>
      <c r="B128" s="9" t="s">
        <v>32</v>
      </c>
      <c r="C128" s="14">
        <f aca="true" t="shared" si="54" ref="C128:H128">+C123/C124</f>
        <v>0.37085669932164</v>
      </c>
      <c r="D128" s="14">
        <f t="shared" si="54"/>
        <v>0.39164177700430375</v>
      </c>
      <c r="E128" s="14">
        <f t="shared" si="54"/>
        <v>0.31242868701118187</v>
      </c>
      <c r="F128" s="14">
        <f t="shared" si="54"/>
        <v>0.32165924276169267</v>
      </c>
      <c r="G128" s="14">
        <f t="shared" si="54"/>
        <v>0.3177979657045068</v>
      </c>
      <c r="H128" s="14">
        <f t="shared" si="54"/>
        <v>0.3352293257656034</v>
      </c>
      <c r="I128" s="80">
        <v>0.33977</v>
      </c>
      <c r="J128" s="80">
        <v>0.33977</v>
      </c>
      <c r="K128" s="80">
        <v>0.33977</v>
      </c>
      <c r="L128" s="80">
        <v>0.33977</v>
      </c>
      <c r="M128" s="80">
        <v>0.33977</v>
      </c>
      <c r="N128" s="80">
        <v>0.33977</v>
      </c>
      <c r="P128" s="85" t="e">
        <f>+P123/P124</f>
        <v>#DIV/0!</v>
      </c>
      <c r="Q128" s="98" t="e">
        <f>+Q123/Q124</f>
        <v>#DIV/0!</v>
      </c>
      <c r="R128" s="531"/>
      <c r="S128" s="43"/>
      <c r="T128" s="109"/>
      <c r="U128" s="109"/>
      <c r="V128" s="109"/>
      <c r="W128" s="109"/>
      <c r="X128" s="109"/>
      <c r="Y128" s="109"/>
      <c r="Z128" s="109"/>
      <c r="AA128" s="109"/>
      <c r="AB128" s="109"/>
      <c r="AC128" s="109"/>
      <c r="AD128" s="109"/>
      <c r="AE128" s="109"/>
      <c r="AF128" s="44"/>
    </row>
    <row r="129" spans="1:32" ht="11.25">
      <c r="A129" s="9"/>
      <c r="B129" s="9"/>
      <c r="P129" s="43"/>
      <c r="Q129" s="96"/>
      <c r="R129" s="109"/>
      <c r="S129" s="43"/>
      <c r="T129" s="109"/>
      <c r="U129" s="109"/>
      <c r="V129" s="109"/>
      <c r="W129" s="109"/>
      <c r="X129" s="109"/>
      <c r="Y129" s="109"/>
      <c r="Z129" s="109"/>
      <c r="AA129" s="109"/>
      <c r="AB129" s="109"/>
      <c r="AC129" s="109"/>
      <c r="AD129" s="109"/>
      <c r="AE129" s="109"/>
      <c r="AF129" s="44"/>
    </row>
    <row r="130" spans="1:32" ht="11.25">
      <c r="A130" s="9"/>
      <c r="B130" s="9" t="s">
        <v>24</v>
      </c>
      <c r="C130" s="17">
        <f aca="true" t="shared" si="55" ref="C130:H130">+C124/C116</f>
        <v>0.5138076127162903</v>
      </c>
      <c r="D130" s="17">
        <f t="shared" si="55"/>
        <v>0.4966580949566952</v>
      </c>
      <c r="E130" s="17">
        <f t="shared" si="55"/>
        <v>0.55718135805973</v>
      </c>
      <c r="F130" s="17">
        <f t="shared" si="55"/>
        <v>0.5828940430380095</v>
      </c>
      <c r="G130" s="17">
        <f t="shared" si="55"/>
        <v>0.5980219113267419</v>
      </c>
      <c r="H130" s="17">
        <f t="shared" si="55"/>
        <v>0.5679902567975831</v>
      </c>
      <c r="I130" s="17"/>
      <c r="J130" s="17"/>
      <c r="P130" s="86"/>
      <c r="Q130" s="99"/>
      <c r="R130" s="532"/>
      <c r="S130" s="43"/>
      <c r="T130" s="109"/>
      <c r="U130" s="109"/>
      <c r="V130" s="109"/>
      <c r="W130" s="109"/>
      <c r="X130" s="109"/>
      <c r="Y130" s="109"/>
      <c r="Z130" s="109"/>
      <c r="AA130" s="109"/>
      <c r="AB130" s="109"/>
      <c r="AC130" s="109"/>
      <c r="AD130" s="109"/>
      <c r="AE130" s="109"/>
      <c r="AF130" s="44"/>
    </row>
    <row r="131" spans="1:32" ht="11.25">
      <c r="A131" s="9"/>
      <c r="B131" s="44" t="s">
        <v>7</v>
      </c>
      <c r="C131" s="14">
        <f aca="true" t="shared" si="56" ref="C131:H131">+(C130/C93)-1</f>
        <v>0.09653701071032073</v>
      </c>
      <c r="D131" s="14">
        <f t="shared" si="56"/>
        <v>-0.14183786054454917</v>
      </c>
      <c r="E131" s="14">
        <f t="shared" si="56"/>
        <v>-0.03693863845205636</v>
      </c>
      <c r="F131" s="14">
        <f t="shared" si="56"/>
        <v>-0.00641991602509373</v>
      </c>
      <c r="G131" s="14">
        <f t="shared" si="56"/>
        <v>0.11376121104018644</v>
      </c>
      <c r="H131" s="14">
        <f t="shared" si="56"/>
        <v>-0.00995892345101046</v>
      </c>
      <c r="I131" s="14"/>
      <c r="J131" s="14"/>
      <c r="P131" s="86"/>
      <c r="Q131" s="99"/>
      <c r="R131" s="532"/>
      <c r="S131" s="43"/>
      <c r="T131" s="109"/>
      <c r="U131" s="109"/>
      <c r="V131" s="109"/>
      <c r="W131" s="109"/>
      <c r="X131" s="109"/>
      <c r="Y131" s="109"/>
      <c r="Z131" s="109"/>
      <c r="AA131" s="109"/>
      <c r="AB131" s="109"/>
      <c r="AC131" s="109"/>
      <c r="AD131" s="109"/>
      <c r="AE131" s="109"/>
      <c r="AF131" s="44"/>
    </row>
    <row r="132" spans="1:32" ht="11.25">
      <c r="A132" s="9"/>
      <c r="B132" s="55" t="s">
        <v>25</v>
      </c>
      <c r="C132" s="17">
        <f aca="true" t="shared" si="57" ref="C132:H132">+C124/C118</f>
        <v>24.297623033143623</v>
      </c>
      <c r="D132" s="17">
        <f t="shared" si="57"/>
        <v>23.641165350828423</v>
      </c>
      <c r="E132" s="17">
        <f t="shared" si="57"/>
        <v>25.932321928125674</v>
      </c>
      <c r="F132" s="17">
        <f t="shared" si="57"/>
        <v>27.121130406644376</v>
      </c>
      <c r="G132" s="17">
        <f t="shared" si="57"/>
        <v>28.41119141480508</v>
      </c>
      <c r="H132" s="17">
        <f t="shared" si="57"/>
        <v>26.481991183743684</v>
      </c>
      <c r="I132" s="17"/>
      <c r="J132" s="17"/>
      <c r="P132" s="86"/>
      <c r="Q132" s="99"/>
      <c r="R132" s="532"/>
      <c r="S132" s="43"/>
      <c r="T132" s="109"/>
      <c r="U132" s="109"/>
      <c r="V132" s="109"/>
      <c r="W132" s="109"/>
      <c r="X132" s="109"/>
      <c r="Y132" s="109"/>
      <c r="Z132" s="109"/>
      <c r="AA132" s="109"/>
      <c r="AB132" s="109"/>
      <c r="AC132" s="109"/>
      <c r="AD132" s="109"/>
      <c r="AE132" s="109"/>
      <c r="AF132" s="44"/>
    </row>
    <row r="133" spans="1:32" ht="11.25">
      <c r="A133" s="8"/>
      <c r="B133" s="8" t="s">
        <v>7</v>
      </c>
      <c r="C133" s="14">
        <f aca="true" t="shared" si="58" ref="C133:H133">+(C132/C95)-1</f>
        <v>0.06414736685834121</v>
      </c>
      <c r="D133" s="14">
        <f t="shared" si="58"/>
        <v>-0.12943033175808505</v>
      </c>
      <c r="E133" s="14">
        <f t="shared" si="58"/>
        <v>-0.08536630931881795</v>
      </c>
      <c r="F133" s="14">
        <f t="shared" si="58"/>
        <v>-0.02288574214209005</v>
      </c>
      <c r="G133" s="14">
        <f t="shared" si="58"/>
        <v>0.09910823098253885</v>
      </c>
      <c r="H133" s="14">
        <f t="shared" si="58"/>
        <v>-0.08595443486495058</v>
      </c>
      <c r="I133" s="14"/>
      <c r="J133" s="14"/>
      <c r="P133" s="43"/>
      <c r="Q133" s="98"/>
      <c r="R133" s="531"/>
      <c r="S133" s="43"/>
      <c r="T133" s="109"/>
      <c r="U133" s="109"/>
      <c r="V133" s="109"/>
      <c r="W133" s="109"/>
      <c r="X133" s="109"/>
      <c r="Y133" s="109"/>
      <c r="Z133" s="109"/>
      <c r="AA133" s="109"/>
      <c r="AB133" s="109"/>
      <c r="AC133" s="109"/>
      <c r="AD133" s="109"/>
      <c r="AE133" s="109"/>
      <c r="AF133" s="44"/>
    </row>
    <row r="134" spans="16:32" ht="11.25">
      <c r="P134" s="43"/>
      <c r="Q134" s="96"/>
      <c r="R134" s="109"/>
      <c r="S134" s="43"/>
      <c r="T134" s="109"/>
      <c r="U134" s="109"/>
      <c r="V134" s="109"/>
      <c r="W134" s="109"/>
      <c r="X134" s="109"/>
      <c r="Y134" s="109"/>
      <c r="Z134" s="109"/>
      <c r="AA134" s="109"/>
      <c r="AB134" s="109"/>
      <c r="AC134" s="109"/>
      <c r="AD134" s="109"/>
      <c r="AE134" s="109"/>
      <c r="AF134" s="44"/>
    </row>
    <row r="135" spans="1:32" ht="11.25">
      <c r="A135" s="7" t="s">
        <v>2</v>
      </c>
      <c r="B135" s="7" t="s">
        <v>12</v>
      </c>
      <c r="C135" s="19">
        <v>222025</v>
      </c>
      <c r="D135" s="19">
        <v>204515</v>
      </c>
      <c r="E135" s="19">
        <v>256391</v>
      </c>
      <c r="F135" s="19">
        <v>254868</v>
      </c>
      <c r="G135" s="19">
        <v>264141</v>
      </c>
      <c r="H135" s="19">
        <v>254302</v>
      </c>
      <c r="P135" s="88"/>
      <c r="Q135" s="100"/>
      <c r="R135" s="533"/>
      <c r="S135" s="83">
        <f>SUM(C135:H135)/6</f>
        <v>242707</v>
      </c>
      <c r="T135" s="109"/>
      <c r="U135" s="110">
        <f>SUM(E135:J135)/6</f>
        <v>171617</v>
      </c>
      <c r="V135" s="109"/>
      <c r="W135" s="109"/>
      <c r="X135" s="109"/>
      <c r="Y135" s="109"/>
      <c r="Z135" s="109"/>
      <c r="AA135" s="109"/>
      <c r="AB135" s="109"/>
      <c r="AC135" s="109"/>
      <c r="AD135" s="109"/>
      <c r="AE135" s="109"/>
      <c r="AF135" s="44"/>
    </row>
    <row r="136" spans="1:32" ht="11.25">
      <c r="A136" s="9"/>
      <c r="B136" s="9" t="s">
        <v>13</v>
      </c>
      <c r="C136" s="6">
        <v>1978</v>
      </c>
      <c r="D136" s="6">
        <v>1991</v>
      </c>
      <c r="E136" s="6">
        <v>2099</v>
      </c>
      <c r="F136" s="6">
        <v>2399</v>
      </c>
      <c r="G136" s="6">
        <v>2273</v>
      </c>
      <c r="H136" s="6">
        <v>2836</v>
      </c>
      <c r="P136" s="83"/>
      <c r="Q136" s="95"/>
      <c r="R136" s="110"/>
      <c r="S136" s="83">
        <f>SUM(C136:H136)/6</f>
        <v>2262.6666666666665</v>
      </c>
      <c r="T136" s="109"/>
      <c r="U136" s="110">
        <f>SUM(E136:J136)/6</f>
        <v>1601.1666666666667</v>
      </c>
      <c r="V136" s="109"/>
      <c r="W136" s="109"/>
      <c r="X136" s="109"/>
      <c r="Y136" s="109"/>
      <c r="Z136" s="109"/>
      <c r="AA136" s="109"/>
      <c r="AB136" s="109"/>
      <c r="AC136" s="109"/>
      <c r="AD136" s="109"/>
      <c r="AE136" s="109"/>
      <c r="AF136" s="44"/>
    </row>
    <row r="137" spans="1:32" ht="11.25">
      <c r="A137" s="10"/>
      <c r="B137" s="10" t="s">
        <v>14</v>
      </c>
      <c r="C137" s="16">
        <v>2332642</v>
      </c>
      <c r="D137" s="16">
        <v>2110752</v>
      </c>
      <c r="E137" s="16">
        <v>2114025</v>
      </c>
      <c r="F137" s="16">
        <v>2013519</v>
      </c>
      <c r="G137" s="16">
        <v>2098942</v>
      </c>
      <c r="H137" s="16">
        <v>2188626</v>
      </c>
      <c r="I137" s="11"/>
      <c r="J137" s="11"/>
      <c r="K137" s="11"/>
      <c r="L137" s="11"/>
      <c r="M137" s="11"/>
      <c r="N137" s="11"/>
      <c r="P137" s="84"/>
      <c r="Q137" s="101"/>
      <c r="R137" s="520"/>
      <c r="S137" s="83">
        <f>SUM(C137:H137)/6</f>
        <v>2143084.3333333335</v>
      </c>
      <c r="T137" s="109"/>
      <c r="U137" s="110">
        <f>SUM(E137:J137)/6</f>
        <v>1402518.6666666667</v>
      </c>
      <c r="V137" s="109"/>
      <c r="W137" s="109"/>
      <c r="X137" s="109"/>
      <c r="Y137" s="109"/>
      <c r="Z137" s="109"/>
      <c r="AA137" s="109"/>
      <c r="AB137" s="109"/>
      <c r="AC137" s="109"/>
      <c r="AD137" s="109"/>
      <c r="AE137" s="109"/>
      <c r="AF137" s="44"/>
    </row>
    <row r="138" spans="1:32" ht="11.25">
      <c r="A138" s="9"/>
      <c r="B138" s="9" t="s">
        <v>15</v>
      </c>
      <c r="C138" s="22">
        <f aca="true" t="shared" si="59" ref="C138:H138">+C135+C136+C137</f>
        <v>2556645</v>
      </c>
      <c r="D138" s="22">
        <f t="shared" si="59"/>
        <v>2317258</v>
      </c>
      <c r="E138" s="22">
        <f t="shared" si="59"/>
        <v>2372515</v>
      </c>
      <c r="F138" s="22">
        <f t="shared" si="59"/>
        <v>2270786</v>
      </c>
      <c r="G138" s="22">
        <f t="shared" si="59"/>
        <v>2365356</v>
      </c>
      <c r="H138" s="22">
        <f t="shared" si="59"/>
        <v>2445764</v>
      </c>
      <c r="J138" s="26"/>
      <c r="P138" s="88"/>
      <c r="Q138" s="100"/>
      <c r="R138" s="533"/>
      <c r="S138" s="83">
        <f>SUM(C138:H138)/6</f>
        <v>2388054</v>
      </c>
      <c r="T138" s="109"/>
      <c r="U138" s="110">
        <f>SUM(E138:J138)/6</f>
        <v>1575736.8333333333</v>
      </c>
      <c r="V138" s="109"/>
      <c r="W138" s="109"/>
      <c r="X138" s="109"/>
      <c r="Y138" s="109"/>
      <c r="Z138" s="109"/>
      <c r="AA138" s="109"/>
      <c r="AB138" s="109"/>
      <c r="AC138" s="109"/>
      <c r="AD138" s="109"/>
      <c r="AE138" s="109"/>
      <c r="AF138" s="44"/>
    </row>
    <row r="139" spans="1:32" ht="11.25">
      <c r="A139" s="9"/>
      <c r="B139" s="9"/>
      <c r="J139" s="15"/>
      <c r="P139" s="89"/>
      <c r="Q139" s="102"/>
      <c r="R139" s="534"/>
      <c r="S139" s="43"/>
      <c r="T139" s="109"/>
      <c r="U139" s="109" t="s">
        <v>155</v>
      </c>
      <c r="V139" s="109"/>
      <c r="W139" s="109" t="s">
        <v>154</v>
      </c>
      <c r="X139" s="542" t="s">
        <v>156</v>
      </c>
      <c r="Y139" s="542" t="s">
        <v>157</v>
      </c>
      <c r="Z139" s="542" t="s">
        <v>158</v>
      </c>
      <c r="AA139" s="542" t="s">
        <v>159</v>
      </c>
      <c r="AB139" s="542" t="s">
        <v>160</v>
      </c>
      <c r="AC139" s="542" t="s">
        <v>162</v>
      </c>
      <c r="AD139" s="542" t="s">
        <v>163</v>
      </c>
      <c r="AE139" s="542" t="s">
        <v>162</v>
      </c>
      <c r="AF139" s="44"/>
    </row>
    <row r="140" spans="1:32" ht="11.25">
      <c r="A140" s="9"/>
      <c r="B140" s="60" t="s">
        <v>27</v>
      </c>
      <c r="C140" s="39">
        <f aca="true" t="shared" si="60" ref="C140:H143">+C135/C121</f>
        <v>1.633617835332205</v>
      </c>
      <c r="D140" s="39">
        <f t="shared" si="60"/>
        <v>1.5960402375545306</v>
      </c>
      <c r="E140" s="39">
        <f t="shared" si="60"/>
        <v>1.5582763545750145</v>
      </c>
      <c r="F140" s="39">
        <f t="shared" si="60"/>
        <v>1.507291974688036</v>
      </c>
      <c r="G140" s="39">
        <f t="shared" si="60"/>
        <v>1.5044682777907514</v>
      </c>
      <c r="H140" s="39">
        <f t="shared" si="60"/>
        <v>1.5697557422485047</v>
      </c>
      <c r="I140" s="39"/>
      <c r="J140" s="39"/>
      <c r="K140" s="39"/>
      <c r="L140" s="39"/>
      <c r="M140" s="39"/>
      <c r="N140" s="39"/>
      <c r="P140" s="89"/>
      <c r="Q140" s="102"/>
      <c r="R140" s="534"/>
      <c r="S140" s="521">
        <f>SUM(C140:H140)/6</f>
        <v>1.5615750703648403</v>
      </c>
      <c r="T140" s="522">
        <v>0.83</v>
      </c>
      <c r="U140" s="550">
        <f>+T140*S140</f>
        <v>1.2961073084028174</v>
      </c>
      <c r="V140" s="109"/>
      <c r="W140" s="109"/>
      <c r="X140" s="109"/>
      <c r="Y140" s="109"/>
      <c r="Z140" s="109"/>
      <c r="AA140" s="109"/>
      <c r="AB140" s="542"/>
      <c r="AC140" s="542" t="s">
        <v>161</v>
      </c>
      <c r="AD140" s="542"/>
      <c r="AE140" s="542" t="s">
        <v>161</v>
      </c>
      <c r="AF140" s="44"/>
    </row>
    <row r="141" spans="1:32" ht="11.25">
      <c r="A141" s="9"/>
      <c r="B141" s="61" t="s">
        <v>28</v>
      </c>
      <c r="C141" s="17">
        <f t="shared" si="60"/>
        <v>1.8417132216014898</v>
      </c>
      <c r="D141" s="17">
        <f t="shared" si="60"/>
        <v>1.6577851790174853</v>
      </c>
      <c r="E141" s="17">
        <f t="shared" si="60"/>
        <v>1.778813559322034</v>
      </c>
      <c r="F141" s="17">
        <f t="shared" si="60"/>
        <v>1.6297554347826086</v>
      </c>
      <c r="G141" s="17">
        <f t="shared" si="60"/>
        <v>1.5928521373510862</v>
      </c>
      <c r="H141" s="17">
        <f t="shared" si="60"/>
        <v>1.6317606444188724</v>
      </c>
      <c r="I141" s="17"/>
      <c r="J141" s="17"/>
      <c r="K141" s="17"/>
      <c r="L141" s="17"/>
      <c r="M141" s="17"/>
      <c r="N141" s="17"/>
      <c r="P141" s="90"/>
      <c r="Q141" s="103"/>
      <c r="R141" s="535"/>
      <c r="S141" s="523">
        <f>SUM(C141:H141)/6</f>
        <v>1.688780029415596</v>
      </c>
      <c r="T141" s="524">
        <v>0.83</v>
      </c>
      <c r="U141" s="551">
        <f>+T141*S141</f>
        <v>1.4016874244149444</v>
      </c>
      <c r="V141" s="109"/>
      <c r="W141" s="109"/>
      <c r="X141" s="109"/>
      <c r="Y141" s="109"/>
      <c r="Z141" s="109"/>
      <c r="AA141" s="109"/>
      <c r="AB141" s="109"/>
      <c r="AC141" s="109"/>
      <c r="AD141" s="109"/>
      <c r="AE141" s="109"/>
      <c r="AF141" s="44"/>
    </row>
    <row r="142" spans="1:32" ht="13.5">
      <c r="A142" s="9"/>
      <c r="B142" s="10" t="s">
        <v>29</v>
      </c>
      <c r="C142" s="58">
        <f t="shared" si="60"/>
        <v>28.88828067915836</v>
      </c>
      <c r="D142" s="58">
        <f t="shared" si="60"/>
        <v>25.34981084489281</v>
      </c>
      <c r="E142" s="58">
        <f t="shared" si="60"/>
        <v>28.074701195219124</v>
      </c>
      <c r="F142" s="58">
        <f t="shared" si="60"/>
        <v>24.8957565716264</v>
      </c>
      <c r="G142" s="58">
        <f t="shared" si="60"/>
        <v>25.456223545535032</v>
      </c>
      <c r="H142" s="58">
        <f t="shared" si="60"/>
        <v>26.506309797747367</v>
      </c>
      <c r="I142" s="58"/>
      <c r="J142" s="58"/>
      <c r="K142" s="58"/>
      <c r="L142" s="58"/>
      <c r="M142" s="58"/>
      <c r="N142" s="58"/>
      <c r="P142" s="91"/>
      <c r="Q142" s="104"/>
      <c r="R142" s="536"/>
      <c r="S142" s="525">
        <f>SUM(C142:H142)/6</f>
        <v>26.528513772363183</v>
      </c>
      <c r="T142" s="524">
        <v>0.83</v>
      </c>
      <c r="U142" s="552">
        <f>+T142*S142</f>
        <v>22.01866643106144</v>
      </c>
      <c r="V142" s="109"/>
      <c r="W142" s="109"/>
      <c r="X142" s="109"/>
      <c r="Y142" s="109"/>
      <c r="Z142" s="109"/>
      <c r="AA142" s="109"/>
      <c r="AB142" s="109"/>
      <c r="AC142" s="109"/>
      <c r="AD142" s="109"/>
      <c r="AE142" s="109"/>
      <c r="AF142" s="44"/>
    </row>
    <row r="143" spans="1:32" ht="11.25">
      <c r="A143" s="59"/>
      <c r="B143" s="59" t="s">
        <v>16</v>
      </c>
      <c r="C143" s="39">
        <f t="shared" si="60"/>
        <v>11.742218609201261</v>
      </c>
      <c r="D143" s="39">
        <f t="shared" si="60"/>
        <v>10.899357964299993</v>
      </c>
      <c r="E143" s="39">
        <f t="shared" si="60"/>
        <v>9.84384789328465</v>
      </c>
      <c r="F143" s="39">
        <f t="shared" si="60"/>
        <v>9.031124721603563</v>
      </c>
      <c r="G143" s="39">
        <f t="shared" si="60"/>
        <v>9.116773494802487</v>
      </c>
      <c r="H143" s="39">
        <f t="shared" si="60"/>
        <v>9.929657462780492</v>
      </c>
      <c r="I143" s="39"/>
      <c r="J143" s="39"/>
      <c r="K143" s="39"/>
      <c r="L143" s="39"/>
      <c r="M143" s="39"/>
      <c r="N143" s="39"/>
      <c r="P143" s="89"/>
      <c r="Q143" s="102"/>
      <c r="R143" s="534"/>
      <c r="S143" s="526">
        <f>SUM(C143:H143)/6</f>
        <v>10.09383002432874</v>
      </c>
      <c r="T143" s="527">
        <v>0.83</v>
      </c>
      <c r="U143" s="528">
        <f>+T143*S143</f>
        <v>8.377878920192854</v>
      </c>
      <c r="V143" s="109"/>
      <c r="W143" s="109"/>
      <c r="X143" s="109"/>
      <c r="Y143" s="109"/>
      <c r="Z143" s="109"/>
      <c r="AA143" s="109"/>
      <c r="AB143" s="109"/>
      <c r="AC143" s="109"/>
      <c r="AD143" s="109"/>
      <c r="AE143" s="109"/>
      <c r="AF143" s="44"/>
    </row>
    <row r="144" spans="1:32" ht="11.25">
      <c r="A144" s="9"/>
      <c r="B144" s="9"/>
      <c r="P144" s="89"/>
      <c r="Q144" s="102"/>
      <c r="R144" s="534"/>
      <c r="S144" s="43"/>
      <c r="T144" s="109"/>
      <c r="U144" s="109"/>
      <c r="V144" s="109"/>
      <c r="W144" s="109"/>
      <c r="X144" s="109"/>
      <c r="Y144" s="109"/>
      <c r="Z144" s="109"/>
      <c r="AA144" s="109"/>
      <c r="AB144" s="109"/>
      <c r="AC144" s="109"/>
      <c r="AD144" s="109"/>
      <c r="AE144" s="109"/>
      <c r="AF144" s="44"/>
    </row>
    <row r="145" spans="1:32" ht="11.25">
      <c r="A145" s="9"/>
      <c r="B145" s="9" t="s">
        <v>26</v>
      </c>
      <c r="C145" s="39">
        <f aca="true" t="shared" si="61" ref="C145:N145">+C138/C116</f>
        <v>6.033241311586498</v>
      </c>
      <c r="D145" s="39">
        <f t="shared" si="61"/>
        <v>5.413254362800318</v>
      </c>
      <c r="E145" s="39">
        <f t="shared" si="61"/>
        <v>5.4848085377137545</v>
      </c>
      <c r="F145" s="39">
        <f t="shared" si="61"/>
        <v>5.264188802156019</v>
      </c>
      <c r="G145" s="39">
        <f t="shared" si="61"/>
        <v>5.452030310494764</v>
      </c>
      <c r="H145" s="39">
        <f t="shared" si="61"/>
        <v>5.639948692196728</v>
      </c>
      <c r="I145" s="39">
        <f t="shared" si="61"/>
        <v>0</v>
      </c>
      <c r="J145" s="39">
        <f t="shared" si="61"/>
        <v>0</v>
      </c>
      <c r="K145" s="39">
        <f t="shared" si="61"/>
        <v>0</v>
      </c>
      <c r="L145" s="39">
        <f t="shared" si="61"/>
        <v>0</v>
      </c>
      <c r="M145" s="39">
        <f t="shared" si="61"/>
        <v>0</v>
      </c>
      <c r="N145" s="39">
        <f t="shared" si="61"/>
        <v>0</v>
      </c>
      <c r="P145" s="89">
        <f>SUM(C145:N145)</f>
        <v>33.28747201694808</v>
      </c>
      <c r="Q145" s="102">
        <f>SUM(C145:N145)/12</f>
        <v>2.77395600141234</v>
      </c>
      <c r="R145" s="534"/>
      <c r="S145" s="543">
        <f>SUM(C145:H145)/6</f>
        <v>5.54791200282468</v>
      </c>
      <c r="T145" s="544">
        <f>+T142</f>
        <v>0.83</v>
      </c>
      <c r="U145" s="545">
        <f>+S145*T145</f>
        <v>4.604766962344485</v>
      </c>
      <c r="V145" s="109"/>
      <c r="W145" s="110">
        <f>+U116</f>
        <v>430542.60031925427</v>
      </c>
      <c r="X145" s="110" t="e">
        <f>+#REF!</f>
        <v>#REF!</v>
      </c>
      <c r="Y145" s="545" t="e">
        <f>+X145/W145</f>
        <v>#REF!</v>
      </c>
      <c r="Z145" s="538" t="e">
        <f>+Y145+U145</f>
        <v>#REF!</v>
      </c>
      <c r="AA145" s="532" t="e">
        <f>+Z145*W145</f>
        <v>#REF!</v>
      </c>
      <c r="AB145" s="110">
        <f>+oldPMPM!B79</f>
        <v>427954.7775310748</v>
      </c>
      <c r="AC145" s="532" t="e">
        <f>+AA145/AB145</f>
        <v>#REF!</v>
      </c>
      <c r="AD145" s="546">
        <f>+oldPMPM!N79</f>
        <v>426758.26255160925</v>
      </c>
      <c r="AE145" s="532" t="e">
        <f>+AA145/AD145</f>
        <v>#REF!</v>
      </c>
      <c r="AF145" s="87" t="e">
        <f>+AE145*AD145</f>
        <v>#REF!</v>
      </c>
    </row>
    <row r="146" spans="1:32" ht="11.25">
      <c r="A146" s="9"/>
      <c r="B146" s="9" t="s">
        <v>22</v>
      </c>
      <c r="C146" s="29">
        <f aca="true" t="shared" si="62" ref="C146:H146">+C138/C118</f>
        <v>285.30800133913624</v>
      </c>
      <c r="D146" s="29">
        <f t="shared" si="62"/>
        <v>257.6735238518848</v>
      </c>
      <c r="E146" s="29">
        <f t="shared" si="62"/>
        <v>255.27383258015925</v>
      </c>
      <c r="F146" s="29">
        <f t="shared" si="62"/>
        <v>244.93431129328013</v>
      </c>
      <c r="G146" s="29">
        <f t="shared" si="62"/>
        <v>259.0183968462549</v>
      </c>
      <c r="H146" s="29">
        <f t="shared" si="62"/>
        <v>262.9571013869476</v>
      </c>
      <c r="I146" s="29"/>
      <c r="J146" s="29"/>
      <c r="K146" s="29"/>
      <c r="L146" s="29"/>
      <c r="M146" s="29"/>
      <c r="N146" s="29"/>
      <c r="P146" s="92"/>
      <c r="Q146" s="105"/>
      <c r="R146" s="535"/>
      <c r="S146" s="543">
        <f>SUM(C146:H146)/6</f>
        <v>260.8608612162772</v>
      </c>
      <c r="T146" s="544">
        <f>+T143</f>
        <v>0.83</v>
      </c>
      <c r="U146" s="545">
        <f>+S146*T146</f>
        <v>216.51451480951008</v>
      </c>
      <c r="V146" s="109"/>
      <c r="W146" s="110">
        <f>+U118</f>
        <v>9158.666666666666</v>
      </c>
      <c r="X146" s="546" t="e">
        <f>+X145</f>
        <v>#REF!</v>
      </c>
      <c r="Y146" s="545" t="e">
        <f>+X146/W146</f>
        <v>#REF!</v>
      </c>
      <c r="Z146" s="539" t="e">
        <f>+Y146+U146</f>
        <v>#REF!</v>
      </c>
      <c r="AA146" s="532" t="e">
        <f>+Z146*W146</f>
        <v>#REF!</v>
      </c>
      <c r="AB146" s="110">
        <f>+PUPM!B75</f>
        <v>9460.63189364451</v>
      </c>
      <c r="AC146" s="532" t="e">
        <f>+AA146/AB146</f>
        <v>#REF!</v>
      </c>
      <c r="AD146" s="546">
        <f>+PUPM!N75</f>
        <v>9521.180206104747</v>
      </c>
      <c r="AE146" s="532" t="e">
        <f>+AA146/AD146</f>
        <v>#REF!</v>
      </c>
      <c r="AF146" s="87" t="e">
        <f>+AE146*AD146</f>
        <v>#REF!</v>
      </c>
    </row>
    <row r="147" spans="1:32" ht="11.25">
      <c r="A147" s="9"/>
      <c r="B147" s="9"/>
      <c r="H147" s="27"/>
      <c r="S147" s="41"/>
      <c r="T147" s="547"/>
      <c r="U147" s="547"/>
      <c r="V147" s="547"/>
      <c r="W147" s="547"/>
      <c r="X147" s="547"/>
      <c r="Y147" s="547"/>
      <c r="Z147" s="547"/>
      <c r="AA147" s="548" t="e">
        <f>+AA145-AA146</f>
        <v>#REF!</v>
      </c>
      <c r="AB147" s="547"/>
      <c r="AC147" s="547"/>
      <c r="AD147" s="547"/>
      <c r="AE147" s="547"/>
      <c r="AF147" s="45"/>
    </row>
    <row r="148" spans="1:2" ht="11.25">
      <c r="A148" s="8"/>
      <c r="B148" s="8" t="s">
        <v>7</v>
      </c>
    </row>
    <row r="149" spans="3:26" ht="11.25">
      <c r="C149" s="25"/>
      <c r="S149" s="22"/>
      <c r="T149" s="107"/>
      <c r="U149" s="25"/>
      <c r="W149" s="6"/>
      <c r="X149" s="25"/>
      <c r="Z149" s="107"/>
    </row>
    <row r="150" spans="19:26" ht="11.25">
      <c r="S150" s="25"/>
      <c r="T150" s="17"/>
      <c r="U150" s="25"/>
      <c r="W150" s="6"/>
      <c r="X150" s="25"/>
      <c r="Z150" s="107"/>
    </row>
    <row r="151" spans="3:19" s="35" customFormat="1" ht="10.5" hidden="1">
      <c r="C151" s="36">
        <v>38534</v>
      </c>
      <c r="D151" s="36">
        <v>38565</v>
      </c>
      <c r="E151" s="36">
        <v>38596</v>
      </c>
      <c r="F151" s="36">
        <v>38626</v>
      </c>
      <c r="G151" s="36">
        <v>38657</v>
      </c>
      <c r="H151" s="36">
        <v>38687</v>
      </c>
      <c r="I151" s="36">
        <v>38718</v>
      </c>
      <c r="J151" s="36">
        <v>38749</v>
      </c>
      <c r="K151" s="36">
        <v>38777</v>
      </c>
      <c r="L151" s="36">
        <v>38808</v>
      </c>
      <c r="M151" s="36">
        <v>38838</v>
      </c>
      <c r="N151" s="36">
        <v>38869</v>
      </c>
      <c r="P151" s="37" t="s">
        <v>0</v>
      </c>
      <c r="Q151" s="37" t="s">
        <v>20</v>
      </c>
      <c r="R151" s="37"/>
      <c r="S151" s="540"/>
    </row>
    <row r="152" spans="3:14" ht="11.25" hidden="1">
      <c r="C152" s="5"/>
      <c r="D152" s="5"/>
      <c r="E152" s="5"/>
      <c r="F152" s="5"/>
      <c r="G152" s="5"/>
      <c r="H152" s="5"/>
      <c r="I152" s="5"/>
      <c r="J152" s="5"/>
      <c r="K152" s="5"/>
      <c r="L152" s="5"/>
      <c r="M152" s="5"/>
      <c r="N152" s="5"/>
    </row>
    <row r="153" spans="1:20" ht="11.25" hidden="1">
      <c r="A153" s="47" t="s">
        <v>6</v>
      </c>
      <c r="B153" s="28" t="s">
        <v>18</v>
      </c>
      <c r="C153" s="23">
        <v>427955</v>
      </c>
      <c r="D153" s="23">
        <v>433208</v>
      </c>
      <c r="E153" s="23">
        <v>433383</v>
      </c>
      <c r="F153" s="23">
        <v>437102</v>
      </c>
      <c r="G153" s="23">
        <v>440877</v>
      </c>
      <c r="H153" s="23">
        <v>440892</v>
      </c>
      <c r="I153" s="6">
        <v>411645</v>
      </c>
      <c r="J153" s="6">
        <v>413718</v>
      </c>
      <c r="K153" s="6">
        <v>415661</v>
      </c>
      <c r="L153" s="6">
        <v>417337</v>
      </c>
      <c r="M153" s="6">
        <v>425770</v>
      </c>
      <c r="N153" s="6">
        <v>423552</v>
      </c>
      <c r="P153" s="81">
        <f>SUM(C153:N153)</f>
        <v>5121100</v>
      </c>
      <c r="Q153" s="93">
        <f>SUM(C153:N153)/12</f>
        <v>426758.3333333333</v>
      </c>
      <c r="R153" s="110"/>
      <c r="S153" s="29"/>
      <c r="T153" s="17"/>
    </row>
    <row r="154" spans="1:18" ht="11.25" hidden="1">
      <c r="A154" s="49"/>
      <c r="B154" s="33" t="s">
        <v>7</v>
      </c>
      <c r="C154" s="76">
        <v>0.0099</v>
      </c>
      <c r="D154" s="76">
        <v>0.012</v>
      </c>
      <c r="E154" s="76">
        <v>0.0019</v>
      </c>
      <c r="F154" s="76">
        <v>0.0133</v>
      </c>
      <c r="G154" s="76">
        <v>0.0162</v>
      </c>
      <c r="H154" s="76">
        <v>0.0167</v>
      </c>
      <c r="I154" s="75">
        <v>0.0038</v>
      </c>
      <c r="J154" s="75">
        <v>0.0055</v>
      </c>
      <c r="K154" s="75">
        <v>0.0051</v>
      </c>
      <c r="L154" s="75">
        <v>0.0059</v>
      </c>
      <c r="M154" s="75">
        <v>0.0116</v>
      </c>
      <c r="N154" s="75">
        <v>0.0102</v>
      </c>
      <c r="P154" s="82"/>
      <c r="Q154" s="94"/>
      <c r="R154" s="529"/>
    </row>
    <row r="155" spans="1:18" s="6" customFormat="1" ht="11.25" hidden="1">
      <c r="A155" s="68"/>
      <c r="B155" s="69" t="s">
        <v>23</v>
      </c>
      <c r="C155" s="6">
        <v>9461</v>
      </c>
      <c r="D155" s="6">
        <v>9481</v>
      </c>
      <c r="E155" s="6">
        <v>9922</v>
      </c>
      <c r="F155" s="6">
        <v>9958</v>
      </c>
      <c r="G155" s="6">
        <v>9723</v>
      </c>
      <c r="H155" s="6">
        <v>9963</v>
      </c>
      <c r="I155" s="6">
        <v>8664</v>
      </c>
      <c r="J155" s="6">
        <v>9136</v>
      </c>
      <c r="K155" s="6">
        <v>9252</v>
      </c>
      <c r="L155" s="6">
        <v>9573</v>
      </c>
      <c r="M155" s="6">
        <v>9548</v>
      </c>
      <c r="N155" s="6">
        <v>9573</v>
      </c>
      <c r="P155" s="83">
        <f>SUM(C155:N155)</f>
        <v>114254</v>
      </c>
      <c r="Q155" s="95">
        <f>SUM(C155:N155)/12</f>
        <v>9521.166666666666</v>
      </c>
      <c r="R155" s="110"/>
    </row>
    <row r="156" spans="1:18" s="72" customFormat="1" ht="11.25" hidden="1">
      <c r="A156" s="70"/>
      <c r="B156" s="71" t="s">
        <v>7</v>
      </c>
      <c r="C156" s="76">
        <f aca="true" t="shared" si="63" ref="C156:H156">+(C155/C118)-1</f>
        <v>0.05579734404642345</v>
      </c>
      <c r="D156" s="76">
        <f t="shared" si="63"/>
        <v>0.0542644278883575</v>
      </c>
      <c r="E156" s="76">
        <f t="shared" si="63"/>
        <v>0.06757047557564011</v>
      </c>
      <c r="F156" s="76">
        <f t="shared" si="63"/>
        <v>0.07410203861503617</v>
      </c>
      <c r="G156" s="76">
        <f t="shared" si="63"/>
        <v>0.06471747700394226</v>
      </c>
      <c r="H156" s="76">
        <f t="shared" si="63"/>
        <v>0.07117514245780021</v>
      </c>
      <c r="I156" s="73">
        <v>0.0474</v>
      </c>
      <c r="J156" s="73">
        <v>0.0617</v>
      </c>
      <c r="K156" s="73">
        <v>0.0566</v>
      </c>
      <c r="L156" s="73">
        <v>0.07</v>
      </c>
      <c r="M156" s="73">
        <v>0.0676</v>
      </c>
      <c r="N156" s="73">
        <v>0.0654</v>
      </c>
      <c r="P156" s="82"/>
      <c r="Q156" s="94"/>
      <c r="R156" s="529"/>
    </row>
    <row r="157" spans="1:18" ht="11.25" hidden="1">
      <c r="A157" s="32"/>
      <c r="B157" s="32"/>
      <c r="P157" s="83"/>
      <c r="Q157" s="96"/>
      <c r="R157" s="109"/>
    </row>
    <row r="158" spans="1:18" ht="11.25" hidden="1">
      <c r="A158" s="28" t="s">
        <v>3</v>
      </c>
      <c r="B158" s="28" t="s">
        <v>8</v>
      </c>
      <c r="C158" s="6"/>
      <c r="D158" s="6"/>
      <c r="E158" s="6"/>
      <c r="F158" s="6"/>
      <c r="G158" s="6"/>
      <c r="H158" s="6"/>
      <c r="P158" s="83"/>
      <c r="Q158" s="95"/>
      <c r="R158" s="110"/>
    </row>
    <row r="159" spans="1:18" ht="11.25" hidden="1">
      <c r="A159" s="33"/>
      <c r="B159" s="33" t="s">
        <v>9</v>
      </c>
      <c r="C159" s="6"/>
      <c r="D159" s="6"/>
      <c r="E159" s="6"/>
      <c r="F159" s="6"/>
      <c r="G159" s="6"/>
      <c r="H159" s="6"/>
      <c r="P159" s="83"/>
      <c r="Q159" s="95"/>
      <c r="R159" s="110"/>
    </row>
    <row r="160" spans="1:18" ht="13.5" hidden="1">
      <c r="A160" s="34"/>
      <c r="B160" s="34" t="s">
        <v>10</v>
      </c>
      <c r="C160" s="16"/>
      <c r="D160" s="16"/>
      <c r="E160" s="16"/>
      <c r="F160" s="16"/>
      <c r="G160" s="16"/>
      <c r="H160" s="16"/>
      <c r="I160" s="11"/>
      <c r="J160" s="11"/>
      <c r="K160" s="11"/>
      <c r="L160" s="11"/>
      <c r="M160" s="11"/>
      <c r="N160" s="11"/>
      <c r="P160" s="84"/>
      <c r="Q160" s="97"/>
      <c r="R160" s="530"/>
    </row>
    <row r="161" spans="1:18" ht="11.25" hidden="1">
      <c r="A161" s="33"/>
      <c r="B161" s="33" t="s">
        <v>11</v>
      </c>
      <c r="C161" s="6">
        <f aca="true" t="shared" si="64" ref="C161:H161">+C158+C159+C160</f>
        <v>0</v>
      </c>
      <c r="D161" s="6">
        <f t="shared" si="64"/>
        <v>0</v>
      </c>
      <c r="E161" s="6">
        <f t="shared" si="64"/>
        <v>0</v>
      </c>
      <c r="F161" s="6">
        <f t="shared" si="64"/>
        <v>0</v>
      </c>
      <c r="G161" s="6">
        <f t="shared" si="64"/>
        <v>0</v>
      </c>
      <c r="H161" s="6">
        <f t="shared" si="64"/>
        <v>0</v>
      </c>
      <c r="P161" s="83"/>
      <c r="Q161" s="95"/>
      <c r="R161" s="110"/>
    </row>
    <row r="162" spans="1:18" ht="11.25" hidden="1">
      <c r="A162" s="33"/>
      <c r="B162" s="33"/>
      <c r="P162" s="43"/>
      <c r="Q162" s="96"/>
      <c r="R162" s="109"/>
    </row>
    <row r="163" spans="1:18" ht="11.25" hidden="1">
      <c r="A163" s="33"/>
      <c r="B163" s="33" t="s">
        <v>30</v>
      </c>
      <c r="C163" s="80">
        <v>0.6547</v>
      </c>
      <c r="D163" s="80">
        <v>0.6547</v>
      </c>
      <c r="E163" s="80">
        <v>0.6547</v>
      </c>
      <c r="F163" s="80">
        <v>0.6547</v>
      </c>
      <c r="G163" s="80">
        <v>0.6547</v>
      </c>
      <c r="H163" s="80">
        <v>0.6547</v>
      </c>
      <c r="I163" s="80">
        <v>0.6547</v>
      </c>
      <c r="J163" s="80">
        <v>0.6547</v>
      </c>
      <c r="K163" s="80">
        <v>0.6547</v>
      </c>
      <c r="L163" s="80">
        <v>0.6547</v>
      </c>
      <c r="M163" s="80">
        <v>0.6547</v>
      </c>
      <c r="N163" s="80">
        <v>0.6547</v>
      </c>
      <c r="P163" s="85" t="e">
        <f>+P158/P161</f>
        <v>#DIV/0!</v>
      </c>
      <c r="Q163" s="98" t="e">
        <f>+Q158/Q161</f>
        <v>#DIV/0!</v>
      </c>
      <c r="R163" s="531"/>
    </row>
    <row r="164" spans="1:18" ht="11.25" hidden="1">
      <c r="A164" s="33"/>
      <c r="B164" s="33" t="s">
        <v>31</v>
      </c>
      <c r="C164" s="80">
        <v>0.0057</v>
      </c>
      <c r="D164" s="80">
        <v>0.0057</v>
      </c>
      <c r="E164" s="80">
        <v>0.0057</v>
      </c>
      <c r="F164" s="80">
        <v>0.0057</v>
      </c>
      <c r="G164" s="80">
        <v>0.0057</v>
      </c>
      <c r="H164" s="80">
        <v>0.0057</v>
      </c>
      <c r="I164" s="80">
        <v>0.0057</v>
      </c>
      <c r="J164" s="80">
        <v>0.0057</v>
      </c>
      <c r="K164" s="80">
        <v>0.0057</v>
      </c>
      <c r="L164" s="80">
        <v>0.0057</v>
      </c>
      <c r="M164" s="80">
        <v>0.0057</v>
      </c>
      <c r="N164" s="80">
        <v>0.0057</v>
      </c>
      <c r="P164" s="85" t="e">
        <f>+P159/P161</f>
        <v>#DIV/0!</v>
      </c>
      <c r="Q164" s="98" t="e">
        <f>+Q159/Q161</f>
        <v>#DIV/0!</v>
      </c>
      <c r="R164" s="531"/>
    </row>
    <row r="165" spans="1:18" ht="11.25" hidden="1">
      <c r="A165" s="33"/>
      <c r="B165" s="33" t="s">
        <v>32</v>
      </c>
      <c r="C165" s="80">
        <v>0.33977</v>
      </c>
      <c r="D165" s="80">
        <v>0.33977</v>
      </c>
      <c r="E165" s="80">
        <v>0.33977</v>
      </c>
      <c r="F165" s="80">
        <v>0.33977</v>
      </c>
      <c r="G165" s="80">
        <v>0.33977</v>
      </c>
      <c r="H165" s="80">
        <v>0.33977</v>
      </c>
      <c r="I165" s="80">
        <v>0.33977</v>
      </c>
      <c r="J165" s="80">
        <v>0.33977</v>
      </c>
      <c r="K165" s="80">
        <v>0.33977</v>
      </c>
      <c r="L165" s="80">
        <v>0.33977</v>
      </c>
      <c r="M165" s="80">
        <v>0.33977</v>
      </c>
      <c r="N165" s="80">
        <v>0.33977</v>
      </c>
      <c r="P165" s="85" t="e">
        <f>+P160/P161</f>
        <v>#DIV/0!</v>
      </c>
      <c r="Q165" s="98" t="e">
        <f>+Q160/Q161</f>
        <v>#DIV/0!</v>
      </c>
      <c r="R165" s="531"/>
    </row>
    <row r="166" spans="1:18" ht="11.25" hidden="1">
      <c r="A166" s="33"/>
      <c r="B166" s="33"/>
      <c r="P166" s="43"/>
      <c r="Q166" s="96"/>
      <c r="R166" s="109"/>
    </row>
    <row r="167" spans="1:18" ht="11.25" hidden="1">
      <c r="A167" s="33"/>
      <c r="B167" s="33" t="s">
        <v>24</v>
      </c>
      <c r="C167" s="17">
        <f aca="true" t="shared" si="65" ref="C167:H167">+C161/C153</f>
        <v>0</v>
      </c>
      <c r="D167" s="17">
        <f t="shared" si="65"/>
        <v>0</v>
      </c>
      <c r="E167" s="17">
        <f t="shared" si="65"/>
        <v>0</v>
      </c>
      <c r="F167" s="17">
        <f t="shared" si="65"/>
        <v>0</v>
      </c>
      <c r="G167" s="17">
        <f t="shared" si="65"/>
        <v>0</v>
      </c>
      <c r="H167" s="17">
        <f t="shared" si="65"/>
        <v>0</v>
      </c>
      <c r="P167" s="86"/>
      <c r="Q167" s="99"/>
      <c r="R167" s="532"/>
    </row>
    <row r="168" spans="1:18" ht="11.25" hidden="1">
      <c r="A168" s="33"/>
      <c r="B168" s="50" t="s">
        <v>7</v>
      </c>
      <c r="C168" s="14">
        <f aca="true" t="shared" si="66" ref="C168:H168">+(C167/C130)-1</f>
        <v>-1</v>
      </c>
      <c r="D168" s="14">
        <f t="shared" si="66"/>
        <v>-1</v>
      </c>
      <c r="E168" s="14">
        <f t="shared" si="66"/>
        <v>-1</v>
      </c>
      <c r="F168" s="14">
        <f t="shared" si="66"/>
        <v>-1</v>
      </c>
      <c r="G168" s="14">
        <f t="shared" si="66"/>
        <v>-1</v>
      </c>
      <c r="H168" s="14">
        <f t="shared" si="66"/>
        <v>-1</v>
      </c>
      <c r="P168" s="86"/>
      <c r="Q168" s="99"/>
      <c r="R168" s="532"/>
    </row>
    <row r="169" spans="1:18" ht="11.25" hidden="1">
      <c r="A169" s="33"/>
      <c r="B169" s="57" t="s">
        <v>25</v>
      </c>
      <c r="C169" s="17">
        <f aca="true" t="shared" si="67" ref="C169:H169">+C161/C155</f>
        <v>0</v>
      </c>
      <c r="D169" s="17">
        <f t="shared" si="67"/>
        <v>0</v>
      </c>
      <c r="E169" s="17">
        <f t="shared" si="67"/>
        <v>0</v>
      </c>
      <c r="F169" s="17">
        <f t="shared" si="67"/>
        <v>0</v>
      </c>
      <c r="G169" s="17">
        <f t="shared" si="67"/>
        <v>0</v>
      </c>
      <c r="H169" s="17">
        <f t="shared" si="67"/>
        <v>0</v>
      </c>
      <c r="P169" s="86"/>
      <c r="Q169" s="99"/>
      <c r="R169" s="532"/>
    </row>
    <row r="170" spans="1:18" ht="11.25" hidden="1">
      <c r="A170" s="30"/>
      <c r="B170" s="30" t="s">
        <v>7</v>
      </c>
      <c r="C170" s="14">
        <f aca="true" t="shared" si="68" ref="C170:H170">+(C169/C132)-1</f>
        <v>-1</v>
      </c>
      <c r="D170" s="14">
        <f t="shared" si="68"/>
        <v>-1</v>
      </c>
      <c r="E170" s="14">
        <f t="shared" si="68"/>
        <v>-1</v>
      </c>
      <c r="F170" s="14">
        <f t="shared" si="68"/>
        <v>-1</v>
      </c>
      <c r="G170" s="14">
        <f t="shared" si="68"/>
        <v>-1</v>
      </c>
      <c r="H170" s="14">
        <f t="shared" si="68"/>
        <v>-1</v>
      </c>
      <c r="P170" s="43"/>
      <c r="Q170" s="98"/>
      <c r="R170" s="531"/>
    </row>
    <row r="171" spans="1:18" ht="11.25" hidden="1">
      <c r="A171" s="32"/>
      <c r="B171" s="32"/>
      <c r="P171" s="43"/>
      <c r="Q171" s="96"/>
      <c r="R171" s="109"/>
    </row>
    <row r="172" spans="1:18" ht="11.25" hidden="1">
      <c r="A172" s="28" t="s">
        <v>2</v>
      </c>
      <c r="B172" s="28" t="s">
        <v>12</v>
      </c>
      <c r="C172" s="19"/>
      <c r="D172" s="19"/>
      <c r="E172" s="19"/>
      <c r="F172" s="19"/>
      <c r="G172" s="19"/>
      <c r="H172" s="19"/>
      <c r="P172" s="88"/>
      <c r="Q172" s="100"/>
      <c r="R172" s="533"/>
    </row>
    <row r="173" spans="1:18" ht="11.25" hidden="1">
      <c r="A173" s="33"/>
      <c r="B173" s="33" t="s">
        <v>13</v>
      </c>
      <c r="C173" s="6"/>
      <c r="D173" s="6"/>
      <c r="E173" s="6"/>
      <c r="F173" s="6"/>
      <c r="G173" s="6"/>
      <c r="H173" s="6"/>
      <c r="P173" s="83"/>
      <c r="Q173" s="95"/>
      <c r="R173" s="110"/>
    </row>
    <row r="174" spans="1:18" ht="11.25" hidden="1">
      <c r="A174" s="34"/>
      <c r="B174" s="34" t="s">
        <v>14</v>
      </c>
      <c r="C174" s="16"/>
      <c r="D174" s="16"/>
      <c r="E174" s="16"/>
      <c r="F174" s="16"/>
      <c r="G174" s="16"/>
      <c r="H174" s="16"/>
      <c r="I174" s="11"/>
      <c r="J174" s="11"/>
      <c r="K174" s="11"/>
      <c r="L174" s="11"/>
      <c r="M174" s="11"/>
      <c r="N174" s="11"/>
      <c r="P174" s="84"/>
      <c r="Q174" s="101"/>
      <c r="R174" s="520"/>
    </row>
    <row r="175" spans="1:18" ht="11.25" hidden="1">
      <c r="A175" s="33"/>
      <c r="B175" s="33" t="s">
        <v>15</v>
      </c>
      <c r="C175" s="22">
        <f aca="true" t="shared" si="69" ref="C175:H175">+C172+C173+C174</f>
        <v>0</v>
      </c>
      <c r="D175" s="22">
        <f t="shared" si="69"/>
        <v>0</v>
      </c>
      <c r="E175" s="22">
        <f t="shared" si="69"/>
        <v>0</v>
      </c>
      <c r="F175" s="22">
        <f t="shared" si="69"/>
        <v>0</v>
      </c>
      <c r="G175" s="22">
        <f t="shared" si="69"/>
        <v>0</v>
      </c>
      <c r="H175" s="22">
        <f t="shared" si="69"/>
        <v>0</v>
      </c>
      <c r="P175" s="88"/>
      <c r="Q175" s="100"/>
      <c r="R175" s="533"/>
    </row>
    <row r="176" spans="1:18" ht="11.25" hidden="1">
      <c r="A176" s="33"/>
      <c r="B176" s="33"/>
      <c r="C176" s="22"/>
      <c r="D176" s="22"/>
      <c r="E176" s="22"/>
      <c r="F176" s="22"/>
      <c r="G176" s="22"/>
      <c r="H176" s="22"/>
      <c r="P176" s="89"/>
      <c r="Q176" s="102"/>
      <c r="R176" s="534"/>
    </row>
    <row r="177" spans="1:18" ht="11.25" hidden="1">
      <c r="A177" s="33"/>
      <c r="B177" s="62" t="s">
        <v>27</v>
      </c>
      <c r="C177" s="39" t="e">
        <f aca="true" t="shared" si="70" ref="C177:N177">+C172/C158</f>
        <v>#DIV/0!</v>
      </c>
      <c r="D177" s="39" t="e">
        <f t="shared" si="70"/>
        <v>#DIV/0!</v>
      </c>
      <c r="E177" s="39" t="e">
        <f t="shared" si="70"/>
        <v>#DIV/0!</v>
      </c>
      <c r="F177" s="39" t="e">
        <f t="shared" si="70"/>
        <v>#DIV/0!</v>
      </c>
      <c r="G177" s="39" t="e">
        <f t="shared" si="70"/>
        <v>#DIV/0!</v>
      </c>
      <c r="H177" s="39" t="e">
        <f t="shared" si="70"/>
        <v>#DIV/0!</v>
      </c>
      <c r="I177" s="39" t="e">
        <f t="shared" si="70"/>
        <v>#DIV/0!</v>
      </c>
      <c r="J177" s="39" t="e">
        <f t="shared" si="70"/>
        <v>#DIV/0!</v>
      </c>
      <c r="K177" s="39" t="e">
        <f t="shared" si="70"/>
        <v>#DIV/0!</v>
      </c>
      <c r="L177" s="39" t="e">
        <f t="shared" si="70"/>
        <v>#DIV/0!</v>
      </c>
      <c r="M177" s="39" t="e">
        <f t="shared" si="70"/>
        <v>#DIV/0!</v>
      </c>
      <c r="N177" s="39" t="e">
        <f t="shared" si="70"/>
        <v>#DIV/0!</v>
      </c>
      <c r="P177" s="89" t="e">
        <f>SUM(C177:N177)</f>
        <v>#DIV/0!</v>
      </c>
      <c r="Q177" s="102" t="e">
        <f>SUM(C177:N177)/12</f>
        <v>#DIV/0!</v>
      </c>
      <c r="R177" s="534"/>
    </row>
    <row r="178" spans="1:18" ht="11.25" hidden="1">
      <c r="A178" s="33"/>
      <c r="B178" s="63" t="s">
        <v>28</v>
      </c>
      <c r="C178" s="17" t="e">
        <f aca="true" t="shared" si="71" ref="C178:N178">+C173/C159</f>
        <v>#DIV/0!</v>
      </c>
      <c r="D178" s="17" t="e">
        <f t="shared" si="71"/>
        <v>#DIV/0!</v>
      </c>
      <c r="E178" s="17" t="e">
        <f t="shared" si="71"/>
        <v>#DIV/0!</v>
      </c>
      <c r="F178" s="17" t="e">
        <f t="shared" si="71"/>
        <v>#DIV/0!</v>
      </c>
      <c r="G178" s="17" t="e">
        <f t="shared" si="71"/>
        <v>#DIV/0!</v>
      </c>
      <c r="H178" s="17" t="e">
        <f t="shared" si="71"/>
        <v>#DIV/0!</v>
      </c>
      <c r="I178" s="17" t="e">
        <f t="shared" si="71"/>
        <v>#DIV/0!</v>
      </c>
      <c r="J178" s="17" t="e">
        <f t="shared" si="71"/>
        <v>#DIV/0!</v>
      </c>
      <c r="K178" s="17" t="e">
        <f t="shared" si="71"/>
        <v>#DIV/0!</v>
      </c>
      <c r="L178" s="17" t="e">
        <f t="shared" si="71"/>
        <v>#DIV/0!</v>
      </c>
      <c r="M178" s="17" t="e">
        <f t="shared" si="71"/>
        <v>#DIV/0!</v>
      </c>
      <c r="N178" s="17" t="e">
        <f t="shared" si="71"/>
        <v>#DIV/0!</v>
      </c>
      <c r="P178" s="90" t="e">
        <f>SUM(C178:N178)</f>
        <v>#DIV/0!</v>
      </c>
      <c r="Q178" s="103" t="e">
        <f>SUM(C178:N178)/12</f>
        <v>#DIV/0!</v>
      </c>
      <c r="R178" s="535"/>
    </row>
    <row r="179" spans="1:18" ht="13.5" hidden="1">
      <c r="A179" s="33"/>
      <c r="B179" s="34" t="s">
        <v>29</v>
      </c>
      <c r="C179" s="58" t="e">
        <f aca="true" t="shared" si="72" ref="C179:N179">+C174/C160</f>
        <v>#DIV/0!</v>
      </c>
      <c r="D179" s="58" t="e">
        <f t="shared" si="72"/>
        <v>#DIV/0!</v>
      </c>
      <c r="E179" s="58" t="e">
        <f t="shared" si="72"/>
        <v>#DIV/0!</v>
      </c>
      <c r="F179" s="58" t="e">
        <f t="shared" si="72"/>
        <v>#DIV/0!</v>
      </c>
      <c r="G179" s="58" t="e">
        <f t="shared" si="72"/>
        <v>#DIV/0!</v>
      </c>
      <c r="H179" s="58" t="e">
        <f t="shared" si="72"/>
        <v>#DIV/0!</v>
      </c>
      <c r="I179" s="58" t="e">
        <f t="shared" si="72"/>
        <v>#DIV/0!</v>
      </c>
      <c r="J179" s="58" t="e">
        <f t="shared" si="72"/>
        <v>#DIV/0!</v>
      </c>
      <c r="K179" s="58" t="e">
        <f t="shared" si="72"/>
        <v>#DIV/0!</v>
      </c>
      <c r="L179" s="58" t="e">
        <f t="shared" si="72"/>
        <v>#DIV/0!</v>
      </c>
      <c r="M179" s="58" t="e">
        <f t="shared" si="72"/>
        <v>#DIV/0!</v>
      </c>
      <c r="N179" s="58" t="e">
        <f t="shared" si="72"/>
        <v>#DIV/0!</v>
      </c>
      <c r="P179" s="91" t="e">
        <f>SUM(C179:N179)</f>
        <v>#DIV/0!</v>
      </c>
      <c r="Q179" s="104" t="e">
        <f>SUM(C179:N179)/12</f>
        <v>#DIV/0!</v>
      </c>
      <c r="R179" s="536"/>
    </row>
    <row r="180" spans="1:18" ht="11.25" hidden="1">
      <c r="A180" s="64"/>
      <c r="B180" s="64" t="s">
        <v>16</v>
      </c>
      <c r="C180" s="39" t="e">
        <f aca="true" t="shared" si="73" ref="C180:N180">+C175/C161</f>
        <v>#DIV/0!</v>
      </c>
      <c r="D180" s="39" t="e">
        <f t="shared" si="73"/>
        <v>#DIV/0!</v>
      </c>
      <c r="E180" s="39" t="e">
        <f t="shared" si="73"/>
        <v>#DIV/0!</v>
      </c>
      <c r="F180" s="39" t="e">
        <f t="shared" si="73"/>
        <v>#DIV/0!</v>
      </c>
      <c r="G180" s="39" t="e">
        <f t="shared" si="73"/>
        <v>#DIV/0!</v>
      </c>
      <c r="H180" s="39" t="e">
        <f t="shared" si="73"/>
        <v>#DIV/0!</v>
      </c>
      <c r="I180" s="39" t="e">
        <f t="shared" si="73"/>
        <v>#DIV/0!</v>
      </c>
      <c r="J180" s="39" t="e">
        <f t="shared" si="73"/>
        <v>#DIV/0!</v>
      </c>
      <c r="K180" s="39" t="e">
        <f t="shared" si="73"/>
        <v>#DIV/0!</v>
      </c>
      <c r="L180" s="39" t="e">
        <f t="shared" si="73"/>
        <v>#DIV/0!</v>
      </c>
      <c r="M180" s="39" t="e">
        <f t="shared" si="73"/>
        <v>#DIV/0!</v>
      </c>
      <c r="N180" s="39" t="e">
        <f t="shared" si="73"/>
        <v>#DIV/0!</v>
      </c>
      <c r="P180" s="89" t="e">
        <f>SUM(C180:N180)</f>
        <v>#DIV/0!</v>
      </c>
      <c r="Q180" s="102" t="e">
        <f>SUM(C180:N180)/12</f>
        <v>#DIV/0!</v>
      </c>
      <c r="R180" s="534"/>
    </row>
    <row r="181" spans="1:18" ht="11.25" hidden="1">
      <c r="A181" s="33"/>
      <c r="B181" s="33"/>
      <c r="P181" s="89"/>
      <c r="Q181" s="102"/>
      <c r="R181" s="534"/>
    </row>
    <row r="182" spans="1:18" ht="11.25" hidden="1">
      <c r="A182" s="33"/>
      <c r="B182" s="33" t="s">
        <v>26</v>
      </c>
      <c r="C182" s="39">
        <f aca="true" t="shared" si="74" ref="C182:N182">+C175/C153</f>
        <v>0</v>
      </c>
      <c r="D182" s="39">
        <f t="shared" si="74"/>
        <v>0</v>
      </c>
      <c r="E182" s="39">
        <f t="shared" si="74"/>
        <v>0</v>
      </c>
      <c r="F182" s="39">
        <f t="shared" si="74"/>
        <v>0</v>
      </c>
      <c r="G182" s="39">
        <f t="shared" si="74"/>
        <v>0</v>
      </c>
      <c r="H182" s="39">
        <f t="shared" si="74"/>
        <v>0</v>
      </c>
      <c r="I182" s="39">
        <f t="shared" si="74"/>
        <v>0</v>
      </c>
      <c r="J182" s="39">
        <f t="shared" si="74"/>
        <v>0</v>
      </c>
      <c r="K182" s="39">
        <f t="shared" si="74"/>
        <v>0</v>
      </c>
      <c r="L182" s="39">
        <f t="shared" si="74"/>
        <v>0</v>
      </c>
      <c r="M182" s="39">
        <f t="shared" si="74"/>
        <v>0</v>
      </c>
      <c r="N182" s="39">
        <f t="shared" si="74"/>
        <v>0</v>
      </c>
      <c r="P182" s="89">
        <f>SUM(C182:N182)</f>
        <v>0</v>
      </c>
      <c r="Q182" s="102">
        <f>SUM(C182:N182)/12</f>
        <v>0</v>
      </c>
      <c r="R182" s="534"/>
    </row>
    <row r="183" spans="1:18" ht="11.25" hidden="1">
      <c r="A183" s="33"/>
      <c r="B183" s="33" t="s">
        <v>22</v>
      </c>
      <c r="C183" s="29">
        <f aca="true" t="shared" si="75" ref="C183:N183">+C175/C155</f>
        <v>0</v>
      </c>
      <c r="D183" s="29">
        <f t="shared" si="75"/>
        <v>0</v>
      </c>
      <c r="E183" s="29">
        <f t="shared" si="75"/>
        <v>0</v>
      </c>
      <c r="F183" s="29">
        <f t="shared" si="75"/>
        <v>0</v>
      </c>
      <c r="G183" s="29">
        <f t="shared" si="75"/>
        <v>0</v>
      </c>
      <c r="H183" s="29">
        <f t="shared" si="75"/>
        <v>0</v>
      </c>
      <c r="I183" s="29">
        <f t="shared" si="75"/>
        <v>0</v>
      </c>
      <c r="J183" s="29">
        <f t="shared" si="75"/>
        <v>0</v>
      </c>
      <c r="K183" s="29">
        <f t="shared" si="75"/>
        <v>0</v>
      </c>
      <c r="L183" s="29">
        <f t="shared" si="75"/>
        <v>0</v>
      </c>
      <c r="M183" s="29">
        <f t="shared" si="75"/>
        <v>0</v>
      </c>
      <c r="N183" s="29">
        <f t="shared" si="75"/>
        <v>0</v>
      </c>
      <c r="P183" s="92">
        <f>SUM(C183:N183)</f>
        <v>0</v>
      </c>
      <c r="Q183" s="105">
        <f>SUM(C183:N183)/12</f>
        <v>0</v>
      </c>
      <c r="R183" s="535"/>
    </row>
    <row r="184" spans="1:2" ht="11.25" hidden="1">
      <c r="A184" s="33"/>
      <c r="B184" s="33"/>
    </row>
    <row r="185" spans="1:2" ht="11.25" hidden="1">
      <c r="A185" s="30"/>
      <c r="B185" s="30" t="s">
        <v>7</v>
      </c>
    </row>
    <row r="186" ht="11.25" hidden="1"/>
    <row r="187" ht="11.25" hidden="1"/>
    <row r="188" spans="2:18" ht="11.25" hidden="1">
      <c r="B188" s="35"/>
      <c r="C188" s="36">
        <v>38899</v>
      </c>
      <c r="D188" s="36">
        <v>38930</v>
      </c>
      <c r="E188" s="36">
        <v>38961</v>
      </c>
      <c r="F188" s="36">
        <v>38991</v>
      </c>
      <c r="G188" s="36">
        <v>39022</v>
      </c>
      <c r="H188" s="36">
        <v>39052</v>
      </c>
      <c r="I188" s="36">
        <v>39083</v>
      </c>
      <c r="J188" s="36">
        <v>39114</v>
      </c>
      <c r="K188" s="36">
        <v>39142</v>
      </c>
      <c r="L188" s="36">
        <v>39173</v>
      </c>
      <c r="M188" s="36">
        <v>39203</v>
      </c>
      <c r="N188" s="36">
        <v>39234</v>
      </c>
      <c r="O188" s="35"/>
      <c r="P188" s="37" t="s">
        <v>0</v>
      </c>
      <c r="Q188" s="37" t="s">
        <v>20</v>
      </c>
      <c r="R188" s="37"/>
    </row>
    <row r="189" spans="3:14" ht="11.25" hidden="1">
      <c r="C189" s="5"/>
      <c r="D189" s="5"/>
      <c r="E189" s="5"/>
      <c r="F189" s="5"/>
      <c r="G189" s="5"/>
      <c r="H189" s="5"/>
      <c r="I189" s="5"/>
      <c r="J189" s="5"/>
      <c r="K189" s="5"/>
      <c r="L189" s="5"/>
      <c r="M189" s="5"/>
      <c r="N189" s="5"/>
    </row>
    <row r="190" spans="1:18" s="6" customFormat="1" ht="11.25" hidden="1">
      <c r="A190" s="66" t="s">
        <v>6</v>
      </c>
      <c r="B190" s="67" t="s">
        <v>18</v>
      </c>
      <c r="C190" s="6">
        <v>432186</v>
      </c>
      <c r="D190" s="6">
        <v>438414</v>
      </c>
      <c r="E190" s="6">
        <v>438539</v>
      </c>
      <c r="F190" s="6">
        <v>442927</v>
      </c>
      <c r="G190" s="6">
        <v>448021</v>
      </c>
      <c r="H190" s="6">
        <v>448275</v>
      </c>
      <c r="I190" s="6">
        <v>413201</v>
      </c>
      <c r="J190" s="6">
        <v>415201</v>
      </c>
      <c r="K190" s="6">
        <v>415994</v>
      </c>
      <c r="L190" s="6">
        <v>417764</v>
      </c>
      <c r="M190" s="6">
        <v>419815</v>
      </c>
      <c r="N190" s="6">
        <v>430702</v>
      </c>
      <c r="P190" s="81">
        <f>SUM(C190:N190)</f>
        <v>5161039</v>
      </c>
      <c r="Q190" s="93">
        <f>SUM(C190:N190)/12</f>
        <v>430086.5833333333</v>
      </c>
      <c r="R190" s="110"/>
    </row>
    <row r="191" spans="1:18" ht="11.25" hidden="1">
      <c r="A191" s="49"/>
      <c r="B191" s="50" t="s">
        <v>7</v>
      </c>
      <c r="C191" s="76">
        <v>0.0099</v>
      </c>
      <c r="D191" s="76">
        <v>0.012</v>
      </c>
      <c r="E191" s="76">
        <v>0.0019</v>
      </c>
      <c r="F191" s="76">
        <v>0.0133</v>
      </c>
      <c r="G191" s="76">
        <v>0.0162</v>
      </c>
      <c r="H191" s="76">
        <v>0.0167</v>
      </c>
      <c r="I191" s="75">
        <v>0.0038</v>
      </c>
      <c r="J191" s="75">
        <v>0.0055</v>
      </c>
      <c r="K191" s="75">
        <v>0.0051</v>
      </c>
      <c r="L191" s="75">
        <v>0.0059</v>
      </c>
      <c r="M191" s="75">
        <v>0.0116</v>
      </c>
      <c r="N191" s="75">
        <v>0.0102</v>
      </c>
      <c r="P191" s="82"/>
      <c r="Q191" s="94"/>
      <c r="R191" s="529"/>
    </row>
    <row r="192" spans="1:18" s="6" customFormat="1" ht="11.25" hidden="1">
      <c r="A192" s="68"/>
      <c r="B192" s="69" t="s">
        <v>23</v>
      </c>
      <c r="C192" s="6">
        <v>10545</v>
      </c>
      <c r="D192" s="6">
        <v>10537</v>
      </c>
      <c r="E192" s="6">
        <v>11308</v>
      </c>
      <c r="F192" s="6">
        <v>11490</v>
      </c>
      <c r="G192" s="6">
        <v>11021</v>
      </c>
      <c r="H192" s="6">
        <v>11432</v>
      </c>
      <c r="I192" s="6">
        <v>9504</v>
      </c>
      <c r="J192" s="6">
        <v>10298</v>
      </c>
      <c r="K192" s="6">
        <v>10329</v>
      </c>
      <c r="L192" s="6">
        <v>10961</v>
      </c>
      <c r="M192" s="6">
        <v>10883</v>
      </c>
      <c r="N192" s="6">
        <v>10867</v>
      </c>
      <c r="P192" s="83">
        <f>SUM(C192:N192)</f>
        <v>129175</v>
      </c>
      <c r="Q192" s="95">
        <f>SUM(C192:N192)/12</f>
        <v>10764.583333333334</v>
      </c>
      <c r="R192" s="110"/>
    </row>
    <row r="193" spans="1:18" ht="11.25" hidden="1">
      <c r="A193" s="51"/>
      <c r="B193" s="52" t="s">
        <v>7</v>
      </c>
      <c r="C193" s="76">
        <v>0.0558</v>
      </c>
      <c r="D193" s="76">
        <v>0.0542</v>
      </c>
      <c r="E193" s="76">
        <v>0.0676</v>
      </c>
      <c r="F193" s="76">
        <v>0.0741</v>
      </c>
      <c r="G193" s="76">
        <v>0.0647</v>
      </c>
      <c r="H193" s="76">
        <v>0.0712</v>
      </c>
      <c r="I193" s="75">
        <v>0.0474</v>
      </c>
      <c r="J193" s="75">
        <v>0.0617</v>
      </c>
      <c r="K193" s="75">
        <v>0.0566</v>
      </c>
      <c r="L193" s="75">
        <v>0.07</v>
      </c>
      <c r="M193" s="75">
        <v>0.0676</v>
      </c>
      <c r="N193" s="75">
        <v>0.0654</v>
      </c>
      <c r="P193" s="82"/>
      <c r="Q193" s="94"/>
      <c r="R193" s="529"/>
    </row>
    <row r="194" spans="2:18" ht="11.25" hidden="1">
      <c r="B194" s="32"/>
      <c r="P194" s="83"/>
      <c r="Q194" s="96"/>
      <c r="R194" s="109"/>
    </row>
    <row r="195" spans="2:18" ht="11.25" hidden="1">
      <c r="B195" s="28" t="s">
        <v>8</v>
      </c>
      <c r="P195" s="83"/>
      <c r="Q195" s="95"/>
      <c r="R195" s="110"/>
    </row>
    <row r="196" spans="2:18" ht="11.25" hidden="1">
      <c r="B196" s="33" t="s">
        <v>9</v>
      </c>
      <c r="P196" s="83"/>
      <c r="Q196" s="95"/>
      <c r="R196" s="110"/>
    </row>
    <row r="197" spans="2:18" ht="13.5" hidden="1">
      <c r="B197" s="34" t="s">
        <v>10</v>
      </c>
      <c r="C197" s="11"/>
      <c r="D197" s="11"/>
      <c r="E197" s="11"/>
      <c r="F197" s="11"/>
      <c r="G197" s="11"/>
      <c r="H197" s="11"/>
      <c r="I197" s="11"/>
      <c r="J197" s="11"/>
      <c r="K197" s="11"/>
      <c r="L197" s="11"/>
      <c r="M197" s="11"/>
      <c r="N197" s="11"/>
      <c r="P197" s="84"/>
      <c r="Q197" s="97"/>
      <c r="R197" s="530"/>
    </row>
    <row r="198" spans="2:18" ht="11.25" hidden="1">
      <c r="B198" s="33" t="s">
        <v>11</v>
      </c>
      <c r="C198" s="4">
        <f aca="true" t="shared" si="76" ref="C198:H198">+C195+C196+C197</f>
        <v>0</v>
      </c>
      <c r="D198" s="4">
        <f t="shared" si="76"/>
        <v>0</v>
      </c>
      <c r="E198" s="4">
        <f t="shared" si="76"/>
        <v>0</v>
      </c>
      <c r="F198" s="4">
        <f t="shared" si="76"/>
        <v>0</v>
      </c>
      <c r="G198" s="4">
        <f t="shared" si="76"/>
        <v>0</v>
      </c>
      <c r="H198" s="4">
        <f t="shared" si="76"/>
        <v>0</v>
      </c>
      <c r="P198" s="83"/>
      <c r="Q198" s="95"/>
      <c r="R198" s="110"/>
    </row>
    <row r="199" spans="2:18" ht="11.25" hidden="1">
      <c r="B199" s="33"/>
      <c r="P199" s="43"/>
      <c r="Q199" s="96"/>
      <c r="R199" s="109"/>
    </row>
    <row r="200" spans="1:18" ht="11.25" hidden="1">
      <c r="A200" s="33"/>
      <c r="B200" s="33" t="s">
        <v>30</v>
      </c>
      <c r="C200" s="80">
        <v>0.6547</v>
      </c>
      <c r="D200" s="80">
        <v>0.6547</v>
      </c>
      <c r="E200" s="80">
        <v>0.6547</v>
      </c>
      <c r="F200" s="80">
        <v>0.6547</v>
      </c>
      <c r="G200" s="80">
        <v>0.6547</v>
      </c>
      <c r="H200" s="80">
        <v>0.6547</v>
      </c>
      <c r="I200" s="80">
        <v>0.6547</v>
      </c>
      <c r="J200" s="80">
        <v>0.6547</v>
      </c>
      <c r="K200" s="80">
        <v>0.6547</v>
      </c>
      <c r="L200" s="80">
        <v>0.6547</v>
      </c>
      <c r="M200" s="80">
        <v>0.6547</v>
      </c>
      <c r="N200" s="80">
        <v>0.6547</v>
      </c>
      <c r="P200" s="85" t="e">
        <f>+P195/P198</f>
        <v>#DIV/0!</v>
      </c>
      <c r="Q200" s="98" t="e">
        <f>+Q195/Q198</f>
        <v>#DIV/0!</v>
      </c>
      <c r="R200" s="531"/>
    </row>
    <row r="201" spans="1:18" ht="11.25" hidden="1">
      <c r="A201" s="33"/>
      <c r="B201" s="33" t="s">
        <v>31</v>
      </c>
      <c r="C201" s="80">
        <v>0.0057</v>
      </c>
      <c r="D201" s="80">
        <v>0.0057</v>
      </c>
      <c r="E201" s="80">
        <v>0.0057</v>
      </c>
      <c r="F201" s="80">
        <v>0.0057</v>
      </c>
      <c r="G201" s="80">
        <v>0.0057</v>
      </c>
      <c r="H201" s="80">
        <v>0.0057</v>
      </c>
      <c r="I201" s="80">
        <v>0.0057</v>
      </c>
      <c r="J201" s="80">
        <v>0.0057</v>
      </c>
      <c r="K201" s="80">
        <v>0.0057</v>
      </c>
      <c r="L201" s="80">
        <v>0.0057</v>
      </c>
      <c r="M201" s="80">
        <v>0.0057</v>
      </c>
      <c r="N201" s="80">
        <v>0.0057</v>
      </c>
      <c r="P201" s="85" t="e">
        <f>+P196/P198</f>
        <v>#DIV/0!</v>
      </c>
      <c r="Q201" s="98" t="e">
        <f>+Q196/Q198</f>
        <v>#DIV/0!</v>
      </c>
      <c r="R201" s="531"/>
    </row>
    <row r="202" spans="1:18" ht="11.25" hidden="1">
      <c r="A202" s="33"/>
      <c r="B202" s="33" t="s">
        <v>32</v>
      </c>
      <c r="C202" s="80">
        <v>0.33977</v>
      </c>
      <c r="D202" s="80">
        <v>0.33977</v>
      </c>
      <c r="E202" s="80">
        <v>0.33977</v>
      </c>
      <c r="F202" s="80">
        <v>0.33977</v>
      </c>
      <c r="G202" s="80">
        <v>0.33977</v>
      </c>
      <c r="H202" s="80">
        <v>0.33977</v>
      </c>
      <c r="I202" s="80">
        <v>0.33977</v>
      </c>
      <c r="J202" s="80">
        <v>0.33977</v>
      </c>
      <c r="K202" s="80">
        <v>0.33977</v>
      </c>
      <c r="L202" s="80">
        <v>0.33977</v>
      </c>
      <c r="M202" s="80">
        <v>0.33977</v>
      </c>
      <c r="N202" s="80">
        <v>0.33977</v>
      </c>
      <c r="P202" s="85" t="e">
        <f>+P197/P198</f>
        <v>#DIV/0!</v>
      </c>
      <c r="Q202" s="98" t="e">
        <f>+Q197/Q198</f>
        <v>#DIV/0!</v>
      </c>
      <c r="R202" s="531"/>
    </row>
    <row r="203" spans="2:18" ht="11.25" hidden="1">
      <c r="B203" s="33"/>
      <c r="P203" s="43"/>
      <c r="Q203" s="96"/>
      <c r="R203" s="109"/>
    </row>
    <row r="204" spans="2:18" ht="11.25" hidden="1">
      <c r="B204" s="33" t="s">
        <v>24</v>
      </c>
      <c r="P204" s="86"/>
      <c r="Q204" s="99"/>
      <c r="R204" s="532"/>
    </row>
    <row r="205" spans="2:18" ht="11.25" hidden="1">
      <c r="B205" s="50" t="s">
        <v>7</v>
      </c>
      <c r="P205" s="86"/>
      <c r="Q205" s="99"/>
      <c r="R205" s="532"/>
    </row>
    <row r="206" spans="2:18" ht="11.25" hidden="1">
      <c r="B206" s="57" t="s">
        <v>25</v>
      </c>
      <c r="P206" s="86"/>
      <c r="Q206" s="99"/>
      <c r="R206" s="532"/>
    </row>
    <row r="207" spans="2:18" ht="11.25" hidden="1">
      <c r="B207" s="30" t="s">
        <v>7</v>
      </c>
      <c r="P207" s="43"/>
      <c r="Q207" s="98"/>
      <c r="R207" s="531"/>
    </row>
    <row r="208" spans="2:18" ht="11.25" hidden="1">
      <c r="B208" s="32"/>
      <c r="P208" s="43"/>
      <c r="Q208" s="96"/>
      <c r="R208" s="109"/>
    </row>
    <row r="209" spans="2:18" ht="11.25" hidden="1">
      <c r="B209" s="28" t="s">
        <v>12</v>
      </c>
      <c r="C209" s="19"/>
      <c r="D209" s="19"/>
      <c r="E209" s="19"/>
      <c r="F209" s="19"/>
      <c r="G209" s="19"/>
      <c r="H209" s="19"/>
      <c r="P209" s="88"/>
      <c r="Q209" s="100"/>
      <c r="R209" s="533"/>
    </row>
    <row r="210" spans="2:18" ht="11.25" hidden="1">
      <c r="B210" s="33" t="s">
        <v>13</v>
      </c>
      <c r="C210" s="6"/>
      <c r="D210" s="6"/>
      <c r="E210" s="6"/>
      <c r="F210" s="6"/>
      <c r="G210" s="6"/>
      <c r="H210" s="6"/>
      <c r="P210" s="83"/>
      <c r="Q210" s="95"/>
      <c r="R210" s="110"/>
    </row>
    <row r="211" spans="2:18" ht="11.25" hidden="1">
      <c r="B211" s="34" t="s">
        <v>14</v>
      </c>
      <c r="C211" s="16"/>
      <c r="D211" s="16"/>
      <c r="E211" s="16"/>
      <c r="F211" s="16"/>
      <c r="G211" s="16"/>
      <c r="H211" s="16"/>
      <c r="I211" s="11"/>
      <c r="J211" s="11"/>
      <c r="K211" s="11"/>
      <c r="L211" s="11"/>
      <c r="M211" s="11"/>
      <c r="N211" s="11"/>
      <c r="P211" s="84"/>
      <c r="Q211" s="101"/>
      <c r="R211" s="520"/>
    </row>
    <row r="212" spans="2:18" ht="11.25" hidden="1">
      <c r="B212" s="33" t="s">
        <v>15</v>
      </c>
      <c r="C212" s="22">
        <f aca="true" t="shared" si="77" ref="C212:H212">+C209+C210+C211</f>
        <v>0</v>
      </c>
      <c r="D212" s="22">
        <f t="shared" si="77"/>
        <v>0</v>
      </c>
      <c r="E212" s="22">
        <f t="shared" si="77"/>
        <v>0</v>
      </c>
      <c r="F212" s="22">
        <f t="shared" si="77"/>
        <v>0</v>
      </c>
      <c r="G212" s="22">
        <f t="shared" si="77"/>
        <v>0</v>
      </c>
      <c r="H212" s="22">
        <f t="shared" si="77"/>
        <v>0</v>
      </c>
      <c r="P212" s="88"/>
      <c r="Q212" s="100"/>
      <c r="R212" s="533"/>
    </row>
    <row r="213" spans="2:18" ht="11.25" hidden="1">
      <c r="B213" s="33"/>
      <c r="P213" s="89"/>
      <c r="Q213" s="102"/>
      <c r="R213" s="534"/>
    </row>
    <row r="214" spans="1:18" ht="11.25" hidden="1">
      <c r="A214" s="33"/>
      <c r="B214" s="62" t="s">
        <v>27</v>
      </c>
      <c r="C214" s="39" t="e">
        <f aca="true" t="shared" si="78" ref="C214:N214">+C209/C195</f>
        <v>#DIV/0!</v>
      </c>
      <c r="D214" s="39" t="e">
        <f t="shared" si="78"/>
        <v>#DIV/0!</v>
      </c>
      <c r="E214" s="39" t="e">
        <f t="shared" si="78"/>
        <v>#DIV/0!</v>
      </c>
      <c r="F214" s="39" t="e">
        <f t="shared" si="78"/>
        <v>#DIV/0!</v>
      </c>
      <c r="G214" s="39" t="e">
        <f t="shared" si="78"/>
        <v>#DIV/0!</v>
      </c>
      <c r="H214" s="39" t="e">
        <f t="shared" si="78"/>
        <v>#DIV/0!</v>
      </c>
      <c r="I214" s="39" t="e">
        <f t="shared" si="78"/>
        <v>#DIV/0!</v>
      </c>
      <c r="J214" s="39" t="e">
        <f t="shared" si="78"/>
        <v>#DIV/0!</v>
      </c>
      <c r="K214" s="39" t="e">
        <f t="shared" si="78"/>
        <v>#DIV/0!</v>
      </c>
      <c r="L214" s="39" t="e">
        <f t="shared" si="78"/>
        <v>#DIV/0!</v>
      </c>
      <c r="M214" s="39" t="e">
        <f t="shared" si="78"/>
        <v>#DIV/0!</v>
      </c>
      <c r="N214" s="39" t="e">
        <f t="shared" si="78"/>
        <v>#DIV/0!</v>
      </c>
      <c r="P214" s="89" t="e">
        <f>SUM(C214:N214)</f>
        <v>#DIV/0!</v>
      </c>
      <c r="Q214" s="102" t="e">
        <f>SUM(C214:N214)/12</f>
        <v>#DIV/0!</v>
      </c>
      <c r="R214" s="534"/>
    </row>
    <row r="215" spans="1:18" ht="11.25" hidden="1">
      <c r="A215" s="33"/>
      <c r="B215" s="63" t="s">
        <v>28</v>
      </c>
      <c r="C215" s="17" t="e">
        <f aca="true" t="shared" si="79" ref="C215:N215">+C210/C196</f>
        <v>#DIV/0!</v>
      </c>
      <c r="D215" s="17" t="e">
        <f t="shared" si="79"/>
        <v>#DIV/0!</v>
      </c>
      <c r="E215" s="17" t="e">
        <f t="shared" si="79"/>
        <v>#DIV/0!</v>
      </c>
      <c r="F215" s="17" t="e">
        <f t="shared" si="79"/>
        <v>#DIV/0!</v>
      </c>
      <c r="G215" s="17" t="e">
        <f t="shared" si="79"/>
        <v>#DIV/0!</v>
      </c>
      <c r="H215" s="17" t="e">
        <f t="shared" si="79"/>
        <v>#DIV/0!</v>
      </c>
      <c r="I215" s="17" t="e">
        <f t="shared" si="79"/>
        <v>#DIV/0!</v>
      </c>
      <c r="J215" s="17" t="e">
        <f t="shared" si="79"/>
        <v>#DIV/0!</v>
      </c>
      <c r="K215" s="17" t="e">
        <f t="shared" si="79"/>
        <v>#DIV/0!</v>
      </c>
      <c r="L215" s="17" t="e">
        <f t="shared" si="79"/>
        <v>#DIV/0!</v>
      </c>
      <c r="M215" s="17" t="e">
        <f t="shared" si="79"/>
        <v>#DIV/0!</v>
      </c>
      <c r="N215" s="17" t="e">
        <f t="shared" si="79"/>
        <v>#DIV/0!</v>
      </c>
      <c r="P215" s="90" t="e">
        <f>SUM(C215:N215)</f>
        <v>#DIV/0!</v>
      </c>
      <c r="Q215" s="103" t="e">
        <f>SUM(C215:N215)/12</f>
        <v>#DIV/0!</v>
      </c>
      <c r="R215" s="535"/>
    </row>
    <row r="216" spans="1:18" ht="13.5" hidden="1">
      <c r="A216" s="33"/>
      <c r="B216" s="34" t="s">
        <v>29</v>
      </c>
      <c r="C216" s="58" t="e">
        <f aca="true" t="shared" si="80" ref="C216:N216">+C211/C197</f>
        <v>#DIV/0!</v>
      </c>
      <c r="D216" s="58" t="e">
        <f t="shared" si="80"/>
        <v>#DIV/0!</v>
      </c>
      <c r="E216" s="58" t="e">
        <f t="shared" si="80"/>
        <v>#DIV/0!</v>
      </c>
      <c r="F216" s="58" t="e">
        <f t="shared" si="80"/>
        <v>#DIV/0!</v>
      </c>
      <c r="G216" s="58" t="e">
        <f t="shared" si="80"/>
        <v>#DIV/0!</v>
      </c>
      <c r="H216" s="58" t="e">
        <f t="shared" si="80"/>
        <v>#DIV/0!</v>
      </c>
      <c r="I216" s="58" t="e">
        <f t="shared" si="80"/>
        <v>#DIV/0!</v>
      </c>
      <c r="J216" s="58" t="e">
        <f t="shared" si="80"/>
        <v>#DIV/0!</v>
      </c>
      <c r="K216" s="58" t="e">
        <f t="shared" si="80"/>
        <v>#DIV/0!</v>
      </c>
      <c r="L216" s="58" t="e">
        <f t="shared" si="80"/>
        <v>#DIV/0!</v>
      </c>
      <c r="M216" s="58" t="e">
        <f t="shared" si="80"/>
        <v>#DIV/0!</v>
      </c>
      <c r="N216" s="58" t="e">
        <f t="shared" si="80"/>
        <v>#DIV/0!</v>
      </c>
      <c r="P216" s="91" t="e">
        <f>SUM(C216:N216)</f>
        <v>#DIV/0!</v>
      </c>
      <c r="Q216" s="104" t="e">
        <f>SUM(C216:N216)/12</f>
        <v>#DIV/0!</v>
      </c>
      <c r="R216" s="536"/>
    </row>
    <row r="217" spans="1:18" ht="11.25" hidden="1">
      <c r="A217" s="64"/>
      <c r="B217" s="64" t="s">
        <v>16</v>
      </c>
      <c r="C217" s="39" t="e">
        <f aca="true" t="shared" si="81" ref="C217:N217">+C212/C198</f>
        <v>#DIV/0!</v>
      </c>
      <c r="D217" s="39" t="e">
        <f t="shared" si="81"/>
        <v>#DIV/0!</v>
      </c>
      <c r="E217" s="39" t="e">
        <f t="shared" si="81"/>
        <v>#DIV/0!</v>
      </c>
      <c r="F217" s="39" t="e">
        <f t="shared" si="81"/>
        <v>#DIV/0!</v>
      </c>
      <c r="G217" s="39" t="e">
        <f t="shared" si="81"/>
        <v>#DIV/0!</v>
      </c>
      <c r="H217" s="39" t="e">
        <f t="shared" si="81"/>
        <v>#DIV/0!</v>
      </c>
      <c r="I217" s="39" t="e">
        <f t="shared" si="81"/>
        <v>#DIV/0!</v>
      </c>
      <c r="J217" s="39" t="e">
        <f t="shared" si="81"/>
        <v>#DIV/0!</v>
      </c>
      <c r="K217" s="39" t="e">
        <f t="shared" si="81"/>
        <v>#DIV/0!</v>
      </c>
      <c r="L217" s="39" t="e">
        <f t="shared" si="81"/>
        <v>#DIV/0!</v>
      </c>
      <c r="M217" s="39" t="e">
        <f t="shared" si="81"/>
        <v>#DIV/0!</v>
      </c>
      <c r="N217" s="39" t="e">
        <f t="shared" si="81"/>
        <v>#DIV/0!</v>
      </c>
      <c r="P217" s="89" t="e">
        <f>SUM(C217:N217)</f>
        <v>#DIV/0!</v>
      </c>
      <c r="Q217" s="102" t="e">
        <f>SUM(C217:N217)/12</f>
        <v>#DIV/0!</v>
      </c>
      <c r="R217" s="534"/>
    </row>
    <row r="218" spans="1:18" ht="11.25" hidden="1">
      <c r="A218" s="33"/>
      <c r="B218" s="33"/>
      <c r="P218" s="89"/>
      <c r="Q218" s="102"/>
      <c r="R218" s="534"/>
    </row>
    <row r="219" spans="1:18" ht="11.25" hidden="1">
      <c r="A219" s="33"/>
      <c r="B219" s="33" t="s">
        <v>26</v>
      </c>
      <c r="C219" s="39">
        <f aca="true" t="shared" si="82" ref="C219:N219">+C212/C190</f>
        <v>0</v>
      </c>
      <c r="D219" s="39">
        <f t="shared" si="82"/>
        <v>0</v>
      </c>
      <c r="E219" s="39">
        <f t="shared" si="82"/>
        <v>0</v>
      </c>
      <c r="F219" s="39">
        <f t="shared" si="82"/>
        <v>0</v>
      </c>
      <c r="G219" s="39">
        <f t="shared" si="82"/>
        <v>0</v>
      </c>
      <c r="H219" s="39">
        <f t="shared" si="82"/>
        <v>0</v>
      </c>
      <c r="I219" s="39">
        <f t="shared" si="82"/>
        <v>0</v>
      </c>
      <c r="J219" s="39">
        <f t="shared" si="82"/>
        <v>0</v>
      </c>
      <c r="K219" s="39">
        <f t="shared" si="82"/>
        <v>0</v>
      </c>
      <c r="L219" s="39">
        <f t="shared" si="82"/>
        <v>0</v>
      </c>
      <c r="M219" s="39">
        <f t="shared" si="82"/>
        <v>0</v>
      </c>
      <c r="N219" s="39">
        <f t="shared" si="82"/>
        <v>0</v>
      </c>
      <c r="P219" s="89">
        <f>SUM(C219:N219)</f>
        <v>0</v>
      </c>
      <c r="Q219" s="102">
        <f>SUM(C219:N219)/12</f>
        <v>0</v>
      </c>
      <c r="R219" s="534"/>
    </row>
    <row r="220" spans="1:18" ht="11.25" hidden="1">
      <c r="A220" s="33"/>
      <c r="B220" s="33" t="s">
        <v>22</v>
      </c>
      <c r="C220" s="29">
        <f aca="true" t="shared" si="83" ref="C220:N220">+C212/C192</f>
        <v>0</v>
      </c>
      <c r="D220" s="29">
        <f t="shared" si="83"/>
        <v>0</v>
      </c>
      <c r="E220" s="29">
        <f t="shared" si="83"/>
        <v>0</v>
      </c>
      <c r="F220" s="29">
        <f t="shared" si="83"/>
        <v>0</v>
      </c>
      <c r="G220" s="29">
        <f t="shared" si="83"/>
        <v>0</v>
      </c>
      <c r="H220" s="29">
        <f t="shared" si="83"/>
        <v>0</v>
      </c>
      <c r="I220" s="29">
        <f t="shared" si="83"/>
        <v>0</v>
      </c>
      <c r="J220" s="29">
        <f t="shared" si="83"/>
        <v>0</v>
      </c>
      <c r="K220" s="29">
        <f t="shared" si="83"/>
        <v>0</v>
      </c>
      <c r="L220" s="29">
        <f t="shared" si="83"/>
        <v>0</v>
      </c>
      <c r="M220" s="29">
        <f t="shared" si="83"/>
        <v>0</v>
      </c>
      <c r="N220" s="29">
        <f t="shared" si="83"/>
        <v>0</v>
      </c>
      <c r="P220" s="92">
        <f>SUM(C220:N220)</f>
        <v>0</v>
      </c>
      <c r="Q220" s="105">
        <f>SUM(C220:N220)/12</f>
        <v>0</v>
      </c>
      <c r="R220" s="535"/>
    </row>
    <row r="221" ht="11.25" hidden="1">
      <c r="B221" s="33"/>
    </row>
    <row r="222" ht="11.25" hidden="1">
      <c r="B222" s="30" t="s">
        <v>7</v>
      </c>
    </row>
    <row r="223" ht="11.25" hidden="1"/>
    <row r="224" ht="11.25" hidden="1"/>
    <row r="225" spans="2:18" ht="11.25" hidden="1">
      <c r="B225" s="35"/>
      <c r="C225" s="36">
        <v>39264</v>
      </c>
      <c r="D225" s="36">
        <v>39295</v>
      </c>
      <c r="E225" s="36">
        <v>39326</v>
      </c>
      <c r="F225" s="36">
        <v>39356</v>
      </c>
      <c r="G225" s="36">
        <v>39387</v>
      </c>
      <c r="H225" s="36">
        <v>39417</v>
      </c>
      <c r="I225" s="36">
        <v>39448</v>
      </c>
      <c r="J225" s="36">
        <v>39479</v>
      </c>
      <c r="K225" s="36">
        <v>39508</v>
      </c>
      <c r="L225" s="36">
        <v>39539</v>
      </c>
      <c r="M225" s="36">
        <v>39569</v>
      </c>
      <c r="N225" s="36">
        <v>39600</v>
      </c>
      <c r="O225" s="35"/>
      <c r="P225" s="37" t="s">
        <v>0</v>
      </c>
      <c r="Q225" s="37" t="s">
        <v>20</v>
      </c>
      <c r="R225" s="37"/>
    </row>
    <row r="226" spans="3:14" ht="11.25" hidden="1">
      <c r="C226" s="5"/>
      <c r="D226" s="5"/>
      <c r="E226" s="5"/>
      <c r="F226" s="5"/>
      <c r="G226" s="5"/>
      <c r="H226" s="5"/>
      <c r="I226" s="5"/>
      <c r="J226" s="5"/>
      <c r="K226" s="5"/>
      <c r="L226" s="5"/>
      <c r="M226" s="5"/>
      <c r="N226" s="5"/>
    </row>
    <row r="227" spans="1:18" ht="11.25" hidden="1">
      <c r="A227" s="47" t="s">
        <v>6</v>
      </c>
      <c r="B227" s="48" t="s">
        <v>18</v>
      </c>
      <c r="C227" s="6">
        <v>436459</v>
      </c>
      <c r="D227" s="6">
        <v>443684</v>
      </c>
      <c r="E227" s="6">
        <v>443756</v>
      </c>
      <c r="F227" s="6">
        <v>448829</v>
      </c>
      <c r="G227" s="6">
        <v>455282</v>
      </c>
      <c r="H227" s="6">
        <v>455782</v>
      </c>
      <c r="I227" s="6">
        <v>414762</v>
      </c>
      <c r="J227" s="6">
        <v>418283</v>
      </c>
      <c r="K227" s="6">
        <v>419877</v>
      </c>
      <c r="L227" s="6">
        <v>422307</v>
      </c>
      <c r="M227" s="6">
        <v>435691</v>
      </c>
      <c r="N227" s="6">
        <v>432810</v>
      </c>
      <c r="P227" s="81">
        <f>SUM(C227:N227)</f>
        <v>5227522</v>
      </c>
      <c r="Q227" s="93">
        <f>SUM(C227:N227)/12</f>
        <v>435626.8333333333</v>
      </c>
      <c r="R227" s="110"/>
    </row>
    <row r="228" spans="1:18" ht="11.25" hidden="1">
      <c r="A228" s="49"/>
      <c r="B228" s="50" t="s">
        <v>7</v>
      </c>
      <c r="C228" s="76">
        <v>0.0099</v>
      </c>
      <c r="D228" s="76">
        <v>0.012</v>
      </c>
      <c r="E228" s="76">
        <v>0.0019</v>
      </c>
      <c r="F228" s="76">
        <v>0.0133</v>
      </c>
      <c r="G228" s="76">
        <v>0.0162</v>
      </c>
      <c r="H228" s="76">
        <v>0.0167</v>
      </c>
      <c r="I228" s="75">
        <v>0.0038</v>
      </c>
      <c r="J228" s="75">
        <v>0.0055</v>
      </c>
      <c r="K228" s="75">
        <v>0.0051</v>
      </c>
      <c r="L228" s="75">
        <v>0.0059</v>
      </c>
      <c r="M228" s="75">
        <v>0.0116</v>
      </c>
      <c r="N228" s="75">
        <v>0.0102</v>
      </c>
      <c r="P228" s="82"/>
      <c r="Q228" s="94"/>
      <c r="R228" s="529"/>
    </row>
    <row r="229" spans="1:18" s="6" customFormat="1" ht="11.25" hidden="1">
      <c r="A229" s="68"/>
      <c r="B229" s="69" t="s">
        <v>23</v>
      </c>
      <c r="C229" s="6">
        <v>10545</v>
      </c>
      <c r="D229" s="6">
        <v>10537</v>
      </c>
      <c r="E229" s="6">
        <v>11308</v>
      </c>
      <c r="F229" s="6">
        <v>11490</v>
      </c>
      <c r="G229" s="6">
        <v>11021</v>
      </c>
      <c r="H229" s="6">
        <v>11432</v>
      </c>
      <c r="I229" s="6">
        <v>9504</v>
      </c>
      <c r="J229" s="6">
        <v>10298</v>
      </c>
      <c r="K229" s="6">
        <v>10329</v>
      </c>
      <c r="L229" s="6">
        <v>10961</v>
      </c>
      <c r="M229" s="6">
        <v>10883</v>
      </c>
      <c r="N229" s="6">
        <v>10867</v>
      </c>
      <c r="P229" s="83">
        <f>SUM(C229:N229)</f>
        <v>129175</v>
      </c>
      <c r="Q229" s="95">
        <f>SUM(C229:N229)/12</f>
        <v>10764.583333333334</v>
      </c>
      <c r="R229" s="110"/>
    </row>
    <row r="230" spans="1:18" ht="11.25" hidden="1">
      <c r="A230" s="51"/>
      <c r="B230" s="52" t="s">
        <v>7</v>
      </c>
      <c r="C230" s="76">
        <v>0.0558</v>
      </c>
      <c r="D230" s="76">
        <v>0.0542</v>
      </c>
      <c r="E230" s="76">
        <v>0.0676</v>
      </c>
      <c r="F230" s="76">
        <v>0.0741</v>
      </c>
      <c r="G230" s="76">
        <v>0.0647</v>
      </c>
      <c r="H230" s="76">
        <v>0.0712</v>
      </c>
      <c r="I230" s="75">
        <v>0.0474</v>
      </c>
      <c r="J230" s="75">
        <v>0.0617</v>
      </c>
      <c r="K230" s="75">
        <v>0.0566</v>
      </c>
      <c r="L230" s="75">
        <v>0.07</v>
      </c>
      <c r="M230" s="75">
        <v>0.0676</v>
      </c>
      <c r="N230" s="75">
        <v>0.0654</v>
      </c>
      <c r="P230" s="82"/>
      <c r="Q230" s="94"/>
      <c r="R230" s="529"/>
    </row>
    <row r="231" spans="2:18" ht="11.25" hidden="1">
      <c r="B231" s="32"/>
      <c r="P231" s="83"/>
      <c r="Q231" s="96"/>
      <c r="R231" s="109"/>
    </row>
    <row r="232" spans="2:18" ht="11.25" hidden="1">
      <c r="B232" s="28" t="s">
        <v>8</v>
      </c>
      <c r="P232" s="83"/>
      <c r="Q232" s="95"/>
      <c r="R232" s="110"/>
    </row>
    <row r="233" spans="2:18" ht="11.25" hidden="1">
      <c r="B233" s="33" t="s">
        <v>9</v>
      </c>
      <c r="P233" s="83"/>
      <c r="Q233" s="95"/>
      <c r="R233" s="110"/>
    </row>
    <row r="234" spans="2:18" ht="13.5" hidden="1">
      <c r="B234" s="34" t="s">
        <v>10</v>
      </c>
      <c r="C234" s="11"/>
      <c r="D234" s="11"/>
      <c r="E234" s="11"/>
      <c r="F234" s="11"/>
      <c r="G234" s="11"/>
      <c r="H234" s="11"/>
      <c r="I234" s="11"/>
      <c r="J234" s="11"/>
      <c r="K234" s="11"/>
      <c r="L234" s="11"/>
      <c r="M234" s="11"/>
      <c r="N234" s="11"/>
      <c r="P234" s="84"/>
      <c r="Q234" s="97"/>
      <c r="R234" s="530"/>
    </row>
    <row r="235" spans="2:18" ht="11.25" hidden="1">
      <c r="B235" s="33" t="s">
        <v>11</v>
      </c>
      <c r="C235" s="4">
        <f aca="true" t="shared" si="84" ref="C235:H235">+C232+C233+C234</f>
        <v>0</v>
      </c>
      <c r="D235" s="4">
        <f t="shared" si="84"/>
        <v>0</v>
      </c>
      <c r="E235" s="4">
        <f t="shared" si="84"/>
        <v>0</v>
      </c>
      <c r="F235" s="4">
        <f t="shared" si="84"/>
        <v>0</v>
      </c>
      <c r="G235" s="4">
        <f t="shared" si="84"/>
        <v>0</v>
      </c>
      <c r="H235" s="4">
        <f t="shared" si="84"/>
        <v>0</v>
      </c>
      <c r="P235" s="83"/>
      <c r="Q235" s="95"/>
      <c r="R235" s="110"/>
    </row>
    <row r="236" spans="2:18" ht="11.25" hidden="1">
      <c r="B236" s="33"/>
      <c r="P236" s="43"/>
      <c r="Q236" s="96"/>
      <c r="R236" s="109"/>
    </row>
    <row r="237" spans="1:18" ht="11.25" hidden="1">
      <c r="A237" s="33"/>
      <c r="B237" s="33" t="s">
        <v>30</v>
      </c>
      <c r="C237" s="80">
        <v>0.6547</v>
      </c>
      <c r="D237" s="80">
        <v>0.6547</v>
      </c>
      <c r="E237" s="80">
        <v>0.6547</v>
      </c>
      <c r="F237" s="80">
        <v>0.6547</v>
      </c>
      <c r="G237" s="80">
        <v>0.6547</v>
      </c>
      <c r="H237" s="80">
        <v>0.6547</v>
      </c>
      <c r="I237" s="80">
        <v>0.6547</v>
      </c>
      <c r="J237" s="80">
        <v>0.6547</v>
      </c>
      <c r="K237" s="80">
        <v>0.6547</v>
      </c>
      <c r="L237" s="80">
        <v>0.6547</v>
      </c>
      <c r="M237" s="80">
        <v>0.6547</v>
      </c>
      <c r="N237" s="80">
        <v>0.6547</v>
      </c>
      <c r="P237" s="85" t="e">
        <f>+P232/P235</f>
        <v>#DIV/0!</v>
      </c>
      <c r="Q237" s="98" t="e">
        <f>+Q232/Q235</f>
        <v>#DIV/0!</v>
      </c>
      <c r="R237" s="531"/>
    </row>
    <row r="238" spans="1:18" ht="11.25" hidden="1">
      <c r="A238" s="33"/>
      <c r="B238" s="33" t="s">
        <v>31</v>
      </c>
      <c r="C238" s="80">
        <v>0.0057</v>
      </c>
      <c r="D238" s="80">
        <v>0.0057</v>
      </c>
      <c r="E238" s="80">
        <v>0.0057</v>
      </c>
      <c r="F238" s="80">
        <v>0.0057</v>
      </c>
      <c r="G238" s="80">
        <v>0.0057</v>
      </c>
      <c r="H238" s="80">
        <v>0.0057</v>
      </c>
      <c r="I238" s="80">
        <v>0.0057</v>
      </c>
      <c r="J238" s="80">
        <v>0.0057</v>
      </c>
      <c r="K238" s="80">
        <v>0.0057</v>
      </c>
      <c r="L238" s="80">
        <v>0.0057</v>
      </c>
      <c r="M238" s="80">
        <v>0.0057</v>
      </c>
      <c r="N238" s="80">
        <v>0.0057</v>
      </c>
      <c r="P238" s="85" t="e">
        <f>+P233/P235</f>
        <v>#DIV/0!</v>
      </c>
      <c r="Q238" s="98" t="e">
        <f>+Q233/Q235</f>
        <v>#DIV/0!</v>
      </c>
      <c r="R238" s="531"/>
    </row>
    <row r="239" spans="1:18" ht="11.25" hidden="1">
      <c r="A239" s="33"/>
      <c r="B239" s="33" t="s">
        <v>32</v>
      </c>
      <c r="C239" s="80">
        <v>0.33977</v>
      </c>
      <c r="D239" s="80">
        <v>0.33977</v>
      </c>
      <c r="E239" s="80">
        <v>0.33977</v>
      </c>
      <c r="F239" s="80">
        <v>0.33977</v>
      </c>
      <c r="G239" s="80">
        <v>0.33977</v>
      </c>
      <c r="H239" s="80">
        <v>0.33977</v>
      </c>
      <c r="I239" s="80">
        <v>0.33977</v>
      </c>
      <c r="J239" s="80">
        <v>0.33977</v>
      </c>
      <c r="K239" s="80">
        <v>0.33977</v>
      </c>
      <c r="L239" s="80">
        <v>0.33977</v>
      </c>
      <c r="M239" s="80">
        <v>0.33977</v>
      </c>
      <c r="N239" s="80">
        <v>0.33977</v>
      </c>
      <c r="P239" s="85" t="e">
        <f>+P234/P235</f>
        <v>#DIV/0!</v>
      </c>
      <c r="Q239" s="98" t="e">
        <f>+Q234/Q235</f>
        <v>#DIV/0!</v>
      </c>
      <c r="R239" s="531"/>
    </row>
    <row r="240" spans="2:18" ht="11.25" hidden="1">
      <c r="B240" s="33"/>
      <c r="P240" s="43"/>
      <c r="Q240" s="96"/>
      <c r="R240" s="109"/>
    </row>
    <row r="241" spans="2:18" ht="11.25" hidden="1">
      <c r="B241" s="33" t="s">
        <v>24</v>
      </c>
      <c r="P241" s="86"/>
      <c r="Q241" s="99"/>
      <c r="R241" s="532"/>
    </row>
    <row r="242" spans="2:18" ht="11.25" hidden="1">
      <c r="B242" s="65" t="s">
        <v>7</v>
      </c>
      <c r="P242" s="86"/>
      <c r="Q242" s="99"/>
      <c r="R242" s="532"/>
    </row>
    <row r="243" spans="2:18" ht="11.25" hidden="1">
      <c r="B243" s="57" t="s">
        <v>25</v>
      </c>
      <c r="P243" s="86"/>
      <c r="Q243" s="99"/>
      <c r="R243" s="532"/>
    </row>
    <row r="244" spans="2:18" ht="11.25" hidden="1">
      <c r="B244" s="30" t="s">
        <v>7</v>
      </c>
      <c r="P244" s="43"/>
      <c r="Q244" s="98"/>
      <c r="R244" s="531"/>
    </row>
    <row r="245" spans="2:18" ht="11.25" hidden="1">
      <c r="B245" s="32"/>
      <c r="P245" s="43"/>
      <c r="Q245" s="96"/>
      <c r="R245" s="109"/>
    </row>
    <row r="246" spans="2:18" ht="11.25" hidden="1">
      <c r="B246" s="28" t="s">
        <v>12</v>
      </c>
      <c r="C246" s="19"/>
      <c r="D246" s="19"/>
      <c r="E246" s="19"/>
      <c r="F246" s="19"/>
      <c r="G246" s="19"/>
      <c r="H246" s="19"/>
      <c r="P246" s="88"/>
      <c r="Q246" s="100"/>
      <c r="R246" s="533"/>
    </row>
    <row r="247" spans="2:18" ht="11.25" hidden="1">
      <c r="B247" s="33" t="s">
        <v>13</v>
      </c>
      <c r="C247" s="6"/>
      <c r="D247" s="6"/>
      <c r="E247" s="6"/>
      <c r="F247" s="6"/>
      <c r="G247" s="6"/>
      <c r="H247" s="6"/>
      <c r="P247" s="83"/>
      <c r="Q247" s="95"/>
      <c r="R247" s="110"/>
    </row>
    <row r="248" spans="2:18" ht="11.25" hidden="1">
      <c r="B248" s="34" t="s">
        <v>14</v>
      </c>
      <c r="C248" s="16"/>
      <c r="D248" s="16"/>
      <c r="E248" s="16"/>
      <c r="F248" s="16"/>
      <c r="G248" s="16"/>
      <c r="H248" s="16"/>
      <c r="I248" s="11"/>
      <c r="J248" s="11"/>
      <c r="K248" s="11"/>
      <c r="L248" s="11"/>
      <c r="M248" s="11"/>
      <c r="N248" s="11"/>
      <c r="P248" s="84"/>
      <c r="Q248" s="101"/>
      <c r="R248" s="520"/>
    </row>
    <row r="249" spans="2:18" ht="11.25" hidden="1">
      <c r="B249" s="33" t="s">
        <v>15</v>
      </c>
      <c r="C249" s="22">
        <f aca="true" t="shared" si="85" ref="C249:H249">+C246+C247+C248</f>
        <v>0</v>
      </c>
      <c r="D249" s="22">
        <f t="shared" si="85"/>
        <v>0</v>
      </c>
      <c r="E249" s="22">
        <f t="shared" si="85"/>
        <v>0</v>
      </c>
      <c r="F249" s="22">
        <f t="shared" si="85"/>
        <v>0</v>
      </c>
      <c r="G249" s="22">
        <f t="shared" si="85"/>
        <v>0</v>
      </c>
      <c r="H249" s="22">
        <f t="shared" si="85"/>
        <v>0</v>
      </c>
      <c r="P249" s="88"/>
      <c r="Q249" s="100"/>
      <c r="R249" s="533"/>
    </row>
    <row r="250" spans="2:18" ht="11.25" hidden="1">
      <c r="B250" s="33"/>
      <c r="P250" s="89"/>
      <c r="Q250" s="102"/>
      <c r="R250" s="534"/>
    </row>
    <row r="251" spans="1:18" ht="11.25" hidden="1">
      <c r="A251" s="33"/>
      <c r="B251" s="62" t="s">
        <v>27</v>
      </c>
      <c r="C251" s="39" t="e">
        <f aca="true" t="shared" si="86" ref="C251:N251">+C246/C232</f>
        <v>#DIV/0!</v>
      </c>
      <c r="D251" s="39" t="e">
        <f t="shared" si="86"/>
        <v>#DIV/0!</v>
      </c>
      <c r="E251" s="39" t="e">
        <f t="shared" si="86"/>
        <v>#DIV/0!</v>
      </c>
      <c r="F251" s="39" t="e">
        <f t="shared" si="86"/>
        <v>#DIV/0!</v>
      </c>
      <c r="G251" s="39" t="e">
        <f t="shared" si="86"/>
        <v>#DIV/0!</v>
      </c>
      <c r="H251" s="39" t="e">
        <f t="shared" si="86"/>
        <v>#DIV/0!</v>
      </c>
      <c r="I251" s="39" t="e">
        <f t="shared" si="86"/>
        <v>#DIV/0!</v>
      </c>
      <c r="J251" s="39" t="e">
        <f t="shared" si="86"/>
        <v>#DIV/0!</v>
      </c>
      <c r="K251" s="39" t="e">
        <f t="shared" si="86"/>
        <v>#DIV/0!</v>
      </c>
      <c r="L251" s="39" t="e">
        <f t="shared" si="86"/>
        <v>#DIV/0!</v>
      </c>
      <c r="M251" s="39" t="e">
        <f t="shared" si="86"/>
        <v>#DIV/0!</v>
      </c>
      <c r="N251" s="39" t="e">
        <f t="shared" si="86"/>
        <v>#DIV/0!</v>
      </c>
      <c r="P251" s="89" t="e">
        <f>SUM(C251:N251)</f>
        <v>#DIV/0!</v>
      </c>
      <c r="Q251" s="102" t="e">
        <f>SUM(C251:N251)/12</f>
        <v>#DIV/0!</v>
      </c>
      <c r="R251" s="534"/>
    </row>
    <row r="252" spans="1:18" ht="11.25" hidden="1">
      <c r="A252" s="33"/>
      <c r="B252" s="63" t="s">
        <v>28</v>
      </c>
      <c r="C252" s="17" t="e">
        <f aca="true" t="shared" si="87" ref="C252:N252">+C247/C233</f>
        <v>#DIV/0!</v>
      </c>
      <c r="D252" s="17" t="e">
        <f t="shared" si="87"/>
        <v>#DIV/0!</v>
      </c>
      <c r="E252" s="17" t="e">
        <f t="shared" si="87"/>
        <v>#DIV/0!</v>
      </c>
      <c r="F252" s="17" t="e">
        <f t="shared" si="87"/>
        <v>#DIV/0!</v>
      </c>
      <c r="G252" s="17" t="e">
        <f t="shared" si="87"/>
        <v>#DIV/0!</v>
      </c>
      <c r="H252" s="17" t="e">
        <f t="shared" si="87"/>
        <v>#DIV/0!</v>
      </c>
      <c r="I252" s="17" t="e">
        <f t="shared" si="87"/>
        <v>#DIV/0!</v>
      </c>
      <c r="J252" s="17" t="e">
        <f t="shared" si="87"/>
        <v>#DIV/0!</v>
      </c>
      <c r="K252" s="17" t="e">
        <f t="shared" si="87"/>
        <v>#DIV/0!</v>
      </c>
      <c r="L252" s="17" t="e">
        <f t="shared" si="87"/>
        <v>#DIV/0!</v>
      </c>
      <c r="M252" s="17" t="e">
        <f t="shared" si="87"/>
        <v>#DIV/0!</v>
      </c>
      <c r="N252" s="17" t="e">
        <f t="shared" si="87"/>
        <v>#DIV/0!</v>
      </c>
      <c r="P252" s="90" t="e">
        <f>SUM(C252:N252)</f>
        <v>#DIV/0!</v>
      </c>
      <c r="Q252" s="103" t="e">
        <f>SUM(C252:N252)/12</f>
        <v>#DIV/0!</v>
      </c>
      <c r="R252" s="535"/>
    </row>
    <row r="253" spans="1:18" ht="13.5" hidden="1">
      <c r="A253" s="33"/>
      <c r="B253" s="34" t="s">
        <v>29</v>
      </c>
      <c r="C253" s="58" t="e">
        <f aca="true" t="shared" si="88" ref="C253:N253">+C248/C234</f>
        <v>#DIV/0!</v>
      </c>
      <c r="D253" s="58" t="e">
        <f t="shared" si="88"/>
        <v>#DIV/0!</v>
      </c>
      <c r="E253" s="58" t="e">
        <f t="shared" si="88"/>
        <v>#DIV/0!</v>
      </c>
      <c r="F253" s="58" t="e">
        <f t="shared" si="88"/>
        <v>#DIV/0!</v>
      </c>
      <c r="G253" s="58" t="e">
        <f t="shared" si="88"/>
        <v>#DIV/0!</v>
      </c>
      <c r="H253" s="58" t="e">
        <f t="shared" si="88"/>
        <v>#DIV/0!</v>
      </c>
      <c r="I253" s="58" t="e">
        <f t="shared" si="88"/>
        <v>#DIV/0!</v>
      </c>
      <c r="J253" s="58" t="e">
        <f t="shared" si="88"/>
        <v>#DIV/0!</v>
      </c>
      <c r="K253" s="58" t="e">
        <f t="shared" si="88"/>
        <v>#DIV/0!</v>
      </c>
      <c r="L253" s="58" t="e">
        <f t="shared" si="88"/>
        <v>#DIV/0!</v>
      </c>
      <c r="M253" s="58" t="e">
        <f t="shared" si="88"/>
        <v>#DIV/0!</v>
      </c>
      <c r="N253" s="58" t="e">
        <f t="shared" si="88"/>
        <v>#DIV/0!</v>
      </c>
      <c r="P253" s="91" t="e">
        <f>SUM(C253:N253)</f>
        <v>#DIV/0!</v>
      </c>
      <c r="Q253" s="104" t="e">
        <f>SUM(C253:N253)/12</f>
        <v>#DIV/0!</v>
      </c>
      <c r="R253" s="536"/>
    </row>
    <row r="254" spans="1:18" ht="11.25" hidden="1">
      <c r="A254" s="64"/>
      <c r="B254" s="64" t="s">
        <v>16</v>
      </c>
      <c r="C254" s="39" t="e">
        <f aca="true" t="shared" si="89" ref="C254:N254">+C249/C235</f>
        <v>#DIV/0!</v>
      </c>
      <c r="D254" s="39" t="e">
        <f t="shared" si="89"/>
        <v>#DIV/0!</v>
      </c>
      <c r="E254" s="39" t="e">
        <f t="shared" si="89"/>
        <v>#DIV/0!</v>
      </c>
      <c r="F254" s="39" t="e">
        <f t="shared" si="89"/>
        <v>#DIV/0!</v>
      </c>
      <c r="G254" s="39" t="e">
        <f t="shared" si="89"/>
        <v>#DIV/0!</v>
      </c>
      <c r="H254" s="39" t="e">
        <f t="shared" si="89"/>
        <v>#DIV/0!</v>
      </c>
      <c r="I254" s="39" t="e">
        <f t="shared" si="89"/>
        <v>#DIV/0!</v>
      </c>
      <c r="J254" s="39" t="e">
        <f t="shared" si="89"/>
        <v>#DIV/0!</v>
      </c>
      <c r="K254" s="39" t="e">
        <f t="shared" si="89"/>
        <v>#DIV/0!</v>
      </c>
      <c r="L254" s="39" t="e">
        <f t="shared" si="89"/>
        <v>#DIV/0!</v>
      </c>
      <c r="M254" s="39" t="e">
        <f t="shared" si="89"/>
        <v>#DIV/0!</v>
      </c>
      <c r="N254" s="39" t="e">
        <f t="shared" si="89"/>
        <v>#DIV/0!</v>
      </c>
      <c r="P254" s="89" t="e">
        <f>SUM(C254:N254)</f>
        <v>#DIV/0!</v>
      </c>
      <c r="Q254" s="102" t="e">
        <f>SUM(C254:N254)/12</f>
        <v>#DIV/0!</v>
      </c>
      <c r="R254" s="534"/>
    </row>
    <row r="255" spans="1:18" ht="11.25" hidden="1">
      <c r="A255" s="33"/>
      <c r="B255" s="33"/>
      <c r="P255" s="89"/>
      <c r="Q255" s="102"/>
      <c r="R255" s="534"/>
    </row>
    <row r="256" spans="1:18" ht="11.25" hidden="1">
      <c r="A256" s="33"/>
      <c r="B256" s="33" t="s">
        <v>26</v>
      </c>
      <c r="C256" s="39">
        <f aca="true" t="shared" si="90" ref="C256:N256">+C249/C227</f>
        <v>0</v>
      </c>
      <c r="D256" s="39">
        <f t="shared" si="90"/>
        <v>0</v>
      </c>
      <c r="E256" s="39">
        <f t="shared" si="90"/>
        <v>0</v>
      </c>
      <c r="F256" s="39">
        <f t="shared" si="90"/>
        <v>0</v>
      </c>
      <c r="G256" s="39">
        <f t="shared" si="90"/>
        <v>0</v>
      </c>
      <c r="H256" s="39">
        <f t="shared" si="90"/>
        <v>0</v>
      </c>
      <c r="I256" s="39">
        <f t="shared" si="90"/>
        <v>0</v>
      </c>
      <c r="J256" s="39">
        <f t="shared" si="90"/>
        <v>0</v>
      </c>
      <c r="K256" s="39">
        <f t="shared" si="90"/>
        <v>0</v>
      </c>
      <c r="L256" s="39">
        <f t="shared" si="90"/>
        <v>0</v>
      </c>
      <c r="M256" s="39">
        <f t="shared" si="90"/>
        <v>0</v>
      </c>
      <c r="N256" s="39">
        <f t="shared" si="90"/>
        <v>0</v>
      </c>
      <c r="P256" s="89">
        <f>SUM(C256:N256)</f>
        <v>0</v>
      </c>
      <c r="Q256" s="102">
        <f>SUM(C256:N256)/12</f>
        <v>0</v>
      </c>
      <c r="R256" s="534"/>
    </row>
    <row r="257" spans="1:18" ht="11.25" hidden="1">
      <c r="A257" s="33"/>
      <c r="B257" s="33" t="s">
        <v>22</v>
      </c>
      <c r="C257" s="29">
        <f aca="true" t="shared" si="91" ref="C257:N257">+C249/C229</f>
        <v>0</v>
      </c>
      <c r="D257" s="29">
        <f t="shared" si="91"/>
        <v>0</v>
      </c>
      <c r="E257" s="29">
        <f t="shared" si="91"/>
        <v>0</v>
      </c>
      <c r="F257" s="29">
        <f t="shared" si="91"/>
        <v>0</v>
      </c>
      <c r="G257" s="29">
        <f t="shared" si="91"/>
        <v>0</v>
      </c>
      <c r="H257" s="29">
        <f t="shared" si="91"/>
        <v>0</v>
      </c>
      <c r="I257" s="29">
        <f t="shared" si="91"/>
        <v>0</v>
      </c>
      <c r="J257" s="29">
        <f t="shared" si="91"/>
        <v>0</v>
      </c>
      <c r="K257" s="29">
        <f t="shared" si="91"/>
        <v>0</v>
      </c>
      <c r="L257" s="29">
        <f t="shared" si="91"/>
        <v>0</v>
      </c>
      <c r="M257" s="29">
        <f t="shared" si="91"/>
        <v>0</v>
      </c>
      <c r="N257" s="29">
        <f t="shared" si="91"/>
        <v>0</v>
      </c>
      <c r="P257" s="92">
        <f>SUM(C257:N257)</f>
        <v>0</v>
      </c>
      <c r="Q257" s="105">
        <f>SUM(C257:N257)/12</f>
        <v>0</v>
      </c>
      <c r="R257" s="535"/>
    </row>
    <row r="258" ht="11.25" hidden="1">
      <c r="B258" s="33"/>
    </row>
    <row r="259" ht="11.25" hidden="1">
      <c r="B259" s="30" t="s">
        <v>7</v>
      </c>
    </row>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sheetData>
  <sheetProtection/>
  <printOptions/>
  <pageMargins left="0.25" right="0.25" top="0.5" bottom="0.5" header="0.5" footer="0.5"/>
  <pageSetup horizontalDpi="600" verticalDpi="600" orientation="landscape" paperSize="5" r:id="rId1"/>
  <rowBreaks count="6" manualBreakCount="6">
    <brk id="39" max="255" man="1"/>
    <brk id="76" max="255" man="1"/>
    <brk id="113" max="255" man="1"/>
    <brk id="150" max="255" man="1"/>
    <brk id="187" max="255" man="1"/>
    <brk id="224" max="255" man="1"/>
  </rowBreaks>
</worksheet>
</file>

<file path=xl/worksheets/sheet2.xml><?xml version="1.0" encoding="utf-8"?>
<worksheet xmlns="http://schemas.openxmlformats.org/spreadsheetml/2006/main" xmlns:r="http://schemas.openxmlformats.org/officeDocument/2006/relationships">
  <dimension ref="A1:P234"/>
  <sheetViews>
    <sheetView tabSelected="1" view="pageBreakPreview" zoomScale="60" zoomScaleNormal="75" zoomScalePageLayoutView="0" workbookViewId="0" topLeftCell="A1">
      <selection activeCell="B93" sqref="B93"/>
    </sheetView>
  </sheetViews>
  <sheetFormatPr defaultColWidth="12.57421875" defaultRowHeight="12.75"/>
  <cols>
    <col min="1" max="1" width="39.57421875" style="112" customWidth="1"/>
    <col min="2" max="13" width="15.7109375" style="112" customWidth="1"/>
    <col min="14" max="14" width="16.8515625" style="112" customWidth="1"/>
    <col min="15" max="26" width="11.421875" style="112" customWidth="1"/>
    <col min="27" max="29" width="11.421875" style="112" bestFit="1" customWidth="1"/>
    <col min="30" max="16384" width="12.57421875" style="112" customWidth="1"/>
  </cols>
  <sheetData>
    <row r="1" spans="1:2" ht="15.75">
      <c r="A1" s="843" t="s">
        <v>33</v>
      </c>
      <c r="B1" s="843"/>
    </row>
    <row r="3" ht="12.75">
      <c r="A3" s="175" t="s">
        <v>46</v>
      </c>
    </row>
    <row r="4" ht="12.75">
      <c r="A4" s="176" t="s">
        <v>47</v>
      </c>
    </row>
    <row r="5" spans="1:6" ht="87" customHeight="1">
      <c r="A5" s="958" t="s">
        <v>360</v>
      </c>
      <c r="B5" s="959"/>
      <c r="C5" s="959"/>
      <c r="F5" t="s">
        <v>313</v>
      </c>
    </row>
    <row r="6" spans="1:2" ht="12.75">
      <c r="A6" s="178" t="s">
        <v>49</v>
      </c>
      <c r="B6" s="178"/>
    </row>
    <row r="7" spans="1:2" ht="15.75">
      <c r="A7" s="833" t="s">
        <v>50</v>
      </c>
      <c r="B7" s="833"/>
    </row>
    <row r="8" spans="1:2" ht="15.75">
      <c r="A8" s="803" t="s">
        <v>329</v>
      </c>
      <c r="B8" s="821"/>
    </row>
    <row r="9" ht="12.75">
      <c r="A9" s="180"/>
    </row>
    <row r="10" ht="12.75">
      <c r="A10" s="176" t="s">
        <v>51</v>
      </c>
    </row>
    <row r="11" spans="1:3" ht="12.75">
      <c r="A11" s="181" t="s">
        <v>52</v>
      </c>
      <c r="B11" s="181"/>
      <c r="C11" s="951"/>
    </row>
    <row r="12" ht="12.75">
      <c r="A12" s="180"/>
    </row>
    <row r="13" spans="1:2" ht="12.75">
      <c r="A13" s="844"/>
      <c r="B13" s="844"/>
    </row>
    <row r="14" spans="1:14" s="186" customFormat="1" ht="15.75">
      <c r="A14" s="845" t="s">
        <v>53</v>
      </c>
      <c r="B14" s="188"/>
      <c r="C14" s="188"/>
      <c r="D14" s="188"/>
      <c r="E14" s="188"/>
      <c r="F14" s="188"/>
      <c r="G14" s="188"/>
      <c r="H14" s="188"/>
      <c r="I14" s="188"/>
      <c r="J14" s="188"/>
      <c r="K14" s="188"/>
      <c r="L14" s="188"/>
      <c r="M14" s="188"/>
      <c r="N14" s="188"/>
    </row>
    <row r="15" spans="1:14" s="186" customFormat="1" ht="13.5" thickBot="1">
      <c r="A15" s="187"/>
      <c r="B15" s="188"/>
      <c r="C15" s="188"/>
      <c r="D15" s="188"/>
      <c r="E15" s="188"/>
      <c r="F15" s="188"/>
      <c r="G15" s="188"/>
      <c r="H15" s="188"/>
      <c r="I15" s="188"/>
      <c r="J15" s="188"/>
      <c r="K15" s="188"/>
      <c r="L15" s="188"/>
      <c r="M15" s="188"/>
      <c r="N15" s="188"/>
    </row>
    <row r="16" spans="1:14" s="186" customFormat="1" ht="16.5" thickBot="1">
      <c r="A16" s="190" t="s">
        <v>54</v>
      </c>
      <c r="B16" s="191">
        <v>2.65</v>
      </c>
      <c r="C16" s="188"/>
      <c r="D16" s="188"/>
      <c r="E16" s="188"/>
      <c r="F16" s="188"/>
      <c r="G16" s="188"/>
      <c r="H16" s="188"/>
      <c r="I16" s="188"/>
      <c r="J16" s="188"/>
      <c r="K16" s="188"/>
      <c r="L16" s="188"/>
      <c r="M16" s="188"/>
      <c r="N16" s="188"/>
    </row>
    <row r="17" spans="1:14" s="186" customFormat="1" ht="15.75">
      <c r="A17" s="190"/>
      <c r="B17" s="192"/>
      <c r="C17" s="188"/>
      <c r="D17" s="188"/>
      <c r="E17" s="188"/>
      <c r="F17" s="188"/>
      <c r="G17" s="188"/>
      <c r="H17" s="188"/>
      <c r="I17" s="188"/>
      <c r="J17" s="188"/>
      <c r="K17" s="188"/>
      <c r="L17" s="188"/>
      <c r="M17" s="188"/>
      <c r="N17" s="188"/>
    </row>
    <row r="18" spans="1:14" s="186" customFormat="1" ht="16.5" thickBot="1">
      <c r="A18" s="193" t="s">
        <v>55</v>
      </c>
      <c r="B18" s="194"/>
      <c r="C18" s="188"/>
      <c r="D18" s="188"/>
      <c r="E18" s="188"/>
      <c r="F18" s="188"/>
      <c r="G18" s="188"/>
      <c r="H18" s="188"/>
      <c r="I18" s="188"/>
      <c r="J18" s="188"/>
      <c r="K18" s="188"/>
      <c r="L18" s="188"/>
      <c r="M18" s="188"/>
      <c r="N18" s="188"/>
    </row>
    <row r="19" spans="1:14" s="186" customFormat="1" ht="12.75">
      <c r="A19" s="190" t="s">
        <v>56</v>
      </c>
      <c r="B19" s="195">
        <v>1.5</v>
      </c>
      <c r="C19" s="188"/>
      <c r="D19" s="188"/>
      <c r="E19" s="188"/>
      <c r="F19" s="188"/>
      <c r="G19" s="188"/>
      <c r="H19" s="188"/>
      <c r="I19" s="188"/>
      <c r="J19" s="188"/>
      <c r="K19" s="188"/>
      <c r="L19" s="188"/>
      <c r="M19" s="188"/>
      <c r="N19" s="188"/>
    </row>
    <row r="20" spans="1:14" s="186" customFormat="1" ht="12.75">
      <c r="A20" s="190" t="s">
        <v>57</v>
      </c>
      <c r="B20" s="196">
        <v>1.5</v>
      </c>
      <c r="C20" s="188"/>
      <c r="D20" s="188"/>
      <c r="E20" s="188"/>
      <c r="F20" s="188"/>
      <c r="G20" s="188"/>
      <c r="H20" s="188"/>
      <c r="I20" s="188"/>
      <c r="J20" s="188"/>
      <c r="K20" s="188"/>
      <c r="L20" s="188"/>
      <c r="M20" s="188"/>
      <c r="N20" s="188"/>
    </row>
    <row r="21" spans="1:14" s="186" customFormat="1" ht="13.5" thickBot="1">
      <c r="A21" s="190" t="s">
        <v>58</v>
      </c>
      <c r="B21" s="197">
        <v>20</v>
      </c>
      <c r="C21" s="188"/>
      <c r="D21" s="188"/>
      <c r="E21" s="188"/>
      <c r="F21" s="188"/>
      <c r="G21" s="188"/>
      <c r="H21" s="188"/>
      <c r="I21" s="188"/>
      <c r="J21" s="188"/>
      <c r="K21" s="188"/>
      <c r="L21" s="188"/>
      <c r="M21" s="188"/>
      <c r="N21" s="188"/>
    </row>
    <row r="22" spans="1:14" s="186" customFormat="1" ht="13.5" thickBot="1">
      <c r="A22" s="187"/>
      <c r="B22" s="188"/>
      <c r="C22" s="188"/>
      <c r="D22" s="188"/>
      <c r="E22" s="188"/>
      <c r="F22" s="188"/>
      <c r="G22" s="188"/>
      <c r="H22" s="188"/>
      <c r="I22" s="188"/>
      <c r="J22" s="188"/>
      <c r="K22" s="188"/>
      <c r="L22" s="188"/>
      <c r="M22" s="188"/>
      <c r="N22" s="188"/>
    </row>
    <row r="23" spans="1:14" s="186" customFormat="1" ht="25.5">
      <c r="A23" s="198" t="s">
        <v>1</v>
      </c>
      <c r="B23" s="199" t="s">
        <v>64</v>
      </c>
      <c r="C23" s="200" t="s">
        <v>65</v>
      </c>
      <c r="D23" s="200" t="s">
        <v>66</v>
      </c>
      <c r="E23" s="866" t="s">
        <v>67</v>
      </c>
      <c r="F23" s="200" t="s">
        <v>68</v>
      </c>
      <c r="G23" s="866" t="s">
        <v>4</v>
      </c>
      <c r="H23" s="200" t="s">
        <v>69</v>
      </c>
      <c r="I23" s="866" t="s">
        <v>59</v>
      </c>
      <c r="J23" s="200" t="s">
        <v>60</v>
      </c>
      <c r="K23" s="866" t="s">
        <v>61</v>
      </c>
      <c r="L23" s="200" t="s">
        <v>62</v>
      </c>
      <c r="M23" s="862" t="s">
        <v>63</v>
      </c>
      <c r="N23" s="955" t="s">
        <v>70</v>
      </c>
    </row>
    <row r="24" spans="1:14" s="186" customFormat="1" ht="12.75">
      <c r="A24" s="202" t="s">
        <v>328</v>
      </c>
      <c r="B24" s="954">
        <v>0.0045</v>
      </c>
      <c r="C24" s="204">
        <v>0.0045</v>
      </c>
      <c r="D24" s="867">
        <v>0.0045</v>
      </c>
      <c r="E24" s="204">
        <v>0.0045</v>
      </c>
      <c r="F24" s="867">
        <v>0.0045</v>
      </c>
      <c r="G24" s="204">
        <v>0.0045</v>
      </c>
      <c r="H24" s="867">
        <v>0.0045</v>
      </c>
      <c r="I24" s="204">
        <v>0.0045</v>
      </c>
      <c r="J24" s="867">
        <v>0.0045</v>
      </c>
      <c r="K24" s="204">
        <v>0.0045</v>
      </c>
      <c r="L24" s="867">
        <v>0.0045</v>
      </c>
      <c r="M24" s="204">
        <v>0.0045</v>
      </c>
      <c r="N24" s="205">
        <v>0.0045</v>
      </c>
    </row>
    <row r="25" spans="1:14" s="186" customFormat="1" ht="12.75">
      <c r="A25" s="206" t="s">
        <v>72</v>
      </c>
      <c r="B25" s="207">
        <v>465512</v>
      </c>
      <c r="C25" s="208">
        <f aca="true" t="shared" si="0" ref="C25:M25">B25*(1+C24)</f>
        <v>467606.804</v>
      </c>
      <c r="D25" s="208">
        <f t="shared" si="0"/>
        <v>469711.034618</v>
      </c>
      <c r="E25" s="868">
        <f t="shared" si="0"/>
        <v>471824.73427378095</v>
      </c>
      <c r="F25" s="208">
        <f t="shared" si="0"/>
        <v>473947.94557801296</v>
      </c>
      <c r="G25" s="868">
        <f t="shared" si="0"/>
        <v>476080.711333114</v>
      </c>
      <c r="H25" s="208">
        <f t="shared" si="0"/>
        <v>478223.074534113</v>
      </c>
      <c r="I25" s="868">
        <f t="shared" si="0"/>
        <v>480375.0783695165</v>
      </c>
      <c r="J25" s="208">
        <f t="shared" si="0"/>
        <v>482536.7662221793</v>
      </c>
      <c r="K25" s="868">
        <f t="shared" si="0"/>
        <v>484708.18167017907</v>
      </c>
      <c r="L25" s="208">
        <f t="shared" si="0"/>
        <v>486889.3684876948</v>
      </c>
      <c r="M25" s="858">
        <f t="shared" si="0"/>
        <v>489080.37064588943</v>
      </c>
      <c r="N25" s="209">
        <f>AVERAGE(B25:M25)</f>
        <v>477208.00581104</v>
      </c>
    </row>
    <row r="26" spans="1:14" s="186" customFormat="1" ht="13.5" thickBot="1">
      <c r="A26" s="210" t="s">
        <v>73</v>
      </c>
      <c r="B26" s="211">
        <v>2.65</v>
      </c>
      <c r="C26" s="212">
        <v>2.65</v>
      </c>
      <c r="D26" s="212">
        <v>2.65</v>
      </c>
      <c r="E26" s="869">
        <v>2.65</v>
      </c>
      <c r="F26" s="212">
        <v>2.65</v>
      </c>
      <c r="G26" s="869">
        <v>2.65</v>
      </c>
      <c r="H26" s="212">
        <v>2.65</v>
      </c>
      <c r="I26" s="869">
        <v>2.65</v>
      </c>
      <c r="J26" s="212">
        <v>2.65</v>
      </c>
      <c r="K26" s="869">
        <v>2.65</v>
      </c>
      <c r="L26" s="212">
        <v>2.65</v>
      </c>
      <c r="M26" s="863">
        <v>2.65</v>
      </c>
      <c r="N26" s="213">
        <v>2.65</v>
      </c>
    </row>
    <row r="27" spans="1:14" s="186" customFormat="1" ht="14.25" thickBot="1" thickTop="1">
      <c r="A27" s="214" t="s">
        <v>2</v>
      </c>
      <c r="B27" s="215">
        <f>B25*B26</f>
        <v>1233606.8</v>
      </c>
      <c r="C27" s="216">
        <f aca="true" t="shared" si="1" ref="C27:M27">C25*C26</f>
        <v>1239158.0306</v>
      </c>
      <c r="D27" s="216">
        <f t="shared" si="1"/>
        <v>1244734.2417376998</v>
      </c>
      <c r="E27" s="228">
        <f t="shared" si="1"/>
        <v>1250335.5458255194</v>
      </c>
      <c r="F27" s="216">
        <f t="shared" si="1"/>
        <v>1255962.0557817344</v>
      </c>
      <c r="G27" s="228">
        <f t="shared" si="1"/>
        <v>1261613.885032752</v>
      </c>
      <c r="H27" s="216">
        <f t="shared" si="1"/>
        <v>1267291.1475153994</v>
      </c>
      <c r="I27" s="228">
        <f t="shared" si="1"/>
        <v>1272993.9576792186</v>
      </c>
      <c r="J27" s="216">
        <f t="shared" si="1"/>
        <v>1278722.430488775</v>
      </c>
      <c r="K27" s="228">
        <f t="shared" si="1"/>
        <v>1284476.6814259745</v>
      </c>
      <c r="L27" s="216">
        <f t="shared" si="1"/>
        <v>1290256.8264923913</v>
      </c>
      <c r="M27" s="864">
        <f t="shared" si="1"/>
        <v>1296062.982211607</v>
      </c>
      <c r="N27" s="217">
        <f>SUM(B27:M27)</f>
        <v>15175214.584791072</v>
      </c>
    </row>
    <row r="28" spans="1:14" s="186" customFormat="1" ht="15.75">
      <c r="A28" s="218"/>
      <c r="B28" s="865"/>
      <c r="C28" s="219"/>
      <c r="D28" s="219"/>
      <c r="E28" s="219"/>
      <c r="F28" s="219"/>
      <c r="G28" s="220"/>
      <c r="H28" s="219"/>
      <c r="I28" s="220"/>
      <c r="J28" s="221"/>
      <c r="K28" s="222"/>
      <c r="L28" s="223"/>
      <c r="M28" s="194"/>
      <c r="N28" s="224"/>
    </row>
    <row r="29" spans="1:14" s="186" customFormat="1" ht="12.75">
      <c r="A29" s="225" t="s">
        <v>74</v>
      </c>
      <c r="B29" s="226"/>
      <c r="C29" s="226"/>
      <c r="D29" s="226"/>
      <c r="E29" s="226"/>
      <c r="F29" s="226"/>
      <c r="G29" s="226"/>
      <c r="H29" s="226"/>
      <c r="I29" s="226"/>
      <c r="J29" s="226"/>
      <c r="K29" s="226"/>
      <c r="L29" s="226"/>
      <c r="M29" s="226"/>
      <c r="N29" s="224"/>
    </row>
    <row r="30" spans="1:14" s="186" customFormat="1" ht="13.5" thickBot="1">
      <c r="A30" s="227"/>
      <c r="B30" s="228"/>
      <c r="C30" s="228"/>
      <c r="D30" s="228"/>
      <c r="E30" s="228"/>
      <c r="F30" s="228"/>
      <c r="G30" s="228"/>
      <c r="H30" s="228"/>
      <c r="I30" s="228"/>
      <c r="J30" s="228"/>
      <c r="K30" s="228"/>
      <c r="L30" s="228"/>
      <c r="M30" s="228"/>
      <c r="N30" s="229"/>
    </row>
    <row r="31" spans="1:14" s="186" customFormat="1" ht="25.5" customHeight="1" thickBot="1">
      <c r="A31" s="198" t="s">
        <v>1</v>
      </c>
      <c r="B31" s="199" t="s">
        <v>64</v>
      </c>
      <c r="C31" s="866" t="s">
        <v>65</v>
      </c>
      <c r="D31" s="200" t="s">
        <v>66</v>
      </c>
      <c r="E31" s="866" t="s">
        <v>67</v>
      </c>
      <c r="F31" s="200" t="s">
        <v>68</v>
      </c>
      <c r="G31" s="866" t="s">
        <v>4</v>
      </c>
      <c r="H31" s="200" t="s">
        <v>69</v>
      </c>
      <c r="I31" s="866" t="s">
        <v>59</v>
      </c>
      <c r="J31" s="200" t="s">
        <v>60</v>
      </c>
      <c r="K31" s="866" t="s">
        <v>61</v>
      </c>
      <c r="L31" s="200" t="s">
        <v>62</v>
      </c>
      <c r="M31" s="866" t="s">
        <v>63</v>
      </c>
      <c r="N31" s="955" t="s">
        <v>75</v>
      </c>
    </row>
    <row r="32" spans="1:14" s="186" customFormat="1" ht="14.25" thickBot="1" thickTop="1">
      <c r="A32" s="231" t="s">
        <v>76</v>
      </c>
      <c r="B32" s="232">
        <f aca="true" t="shared" si="2" ref="B32:M32">B25*6%</f>
        <v>27930.719999999998</v>
      </c>
      <c r="C32" s="870">
        <f t="shared" si="2"/>
        <v>28056.40824</v>
      </c>
      <c r="D32" s="233">
        <f t="shared" si="2"/>
        <v>28182.662077079996</v>
      </c>
      <c r="E32" s="870">
        <f t="shared" si="2"/>
        <v>28309.484056426856</v>
      </c>
      <c r="F32" s="233">
        <f t="shared" si="2"/>
        <v>28436.876734680776</v>
      </c>
      <c r="G32" s="870">
        <f t="shared" si="2"/>
        <v>28564.84267998684</v>
      </c>
      <c r="H32" s="233">
        <f t="shared" si="2"/>
        <v>28693.38447204678</v>
      </c>
      <c r="I32" s="870">
        <f t="shared" si="2"/>
        <v>28822.504702170987</v>
      </c>
      <c r="J32" s="233">
        <f t="shared" si="2"/>
        <v>28952.205973330758</v>
      </c>
      <c r="K32" s="870">
        <f t="shared" si="2"/>
        <v>29082.49090021074</v>
      </c>
      <c r="L32" s="233">
        <f t="shared" si="2"/>
        <v>29213.36210926169</v>
      </c>
      <c r="M32" s="870">
        <f t="shared" si="2"/>
        <v>29344.822238753364</v>
      </c>
      <c r="N32" s="874">
        <f>AVERAGE(B32:M32)</f>
        <v>28632.4803486624</v>
      </c>
    </row>
    <row r="33" spans="1:14" s="186" customFormat="1" ht="12.75">
      <c r="A33" s="236" t="s">
        <v>353</v>
      </c>
      <c r="B33" s="861" t="s">
        <v>313</v>
      </c>
      <c r="C33" s="871" t="s">
        <v>313</v>
      </c>
      <c r="D33" s="237" t="s">
        <v>313</v>
      </c>
      <c r="E33" s="871" t="s">
        <v>313</v>
      </c>
      <c r="F33" s="237" t="s">
        <v>313</v>
      </c>
      <c r="G33" s="871" t="s">
        <v>313</v>
      </c>
      <c r="H33" s="237" t="s">
        <v>313</v>
      </c>
      <c r="I33" s="871" t="s">
        <v>313</v>
      </c>
      <c r="J33" s="237" t="s">
        <v>313</v>
      </c>
      <c r="K33" s="871" t="s">
        <v>313</v>
      </c>
      <c r="L33" s="237" t="s">
        <v>313</v>
      </c>
      <c r="M33" s="871" t="s">
        <v>313</v>
      </c>
      <c r="N33" s="875" t="s">
        <v>313</v>
      </c>
    </row>
    <row r="34" spans="1:14" s="186" customFormat="1" ht="12.75">
      <c r="A34" s="206" t="s">
        <v>354</v>
      </c>
      <c r="B34" s="240">
        <v>140000</v>
      </c>
      <c r="C34" s="872">
        <v>140000</v>
      </c>
      <c r="D34" s="241">
        <v>140000</v>
      </c>
      <c r="E34" s="872">
        <v>140000</v>
      </c>
      <c r="F34" s="241">
        <v>140000</v>
      </c>
      <c r="G34" s="872">
        <v>140000</v>
      </c>
      <c r="H34" s="241">
        <v>140000</v>
      </c>
      <c r="I34" s="872">
        <v>140000</v>
      </c>
      <c r="J34" s="241">
        <v>140000</v>
      </c>
      <c r="K34" s="872">
        <v>140000</v>
      </c>
      <c r="L34" s="241">
        <v>140000</v>
      </c>
      <c r="M34" s="872">
        <v>140000</v>
      </c>
      <c r="N34" s="876">
        <f>SUM(B34:M34)</f>
        <v>1680000</v>
      </c>
    </row>
    <row r="35" spans="1:14" s="186" customFormat="1" ht="12.75">
      <c r="A35" s="206" t="s">
        <v>355</v>
      </c>
      <c r="B35" s="240">
        <v>50000</v>
      </c>
      <c r="C35" s="872">
        <v>50000</v>
      </c>
      <c r="D35" s="241">
        <v>50000</v>
      </c>
      <c r="E35" s="872">
        <v>50000</v>
      </c>
      <c r="F35" s="241">
        <v>50000</v>
      </c>
      <c r="G35" s="872">
        <v>50000</v>
      </c>
      <c r="H35" s="241">
        <v>50000</v>
      </c>
      <c r="I35" s="872">
        <v>50000</v>
      </c>
      <c r="J35" s="241">
        <v>50000</v>
      </c>
      <c r="K35" s="872">
        <v>50000</v>
      </c>
      <c r="L35" s="241">
        <v>50000</v>
      </c>
      <c r="M35" s="872">
        <v>50000</v>
      </c>
      <c r="N35" s="876">
        <f>SUM(B35:M35)</f>
        <v>600000</v>
      </c>
    </row>
    <row r="36" spans="1:14" s="186" customFormat="1" ht="12.75">
      <c r="A36" s="239" t="s">
        <v>78</v>
      </c>
      <c r="B36" s="240">
        <v>10000</v>
      </c>
      <c r="C36" s="872">
        <v>10000</v>
      </c>
      <c r="D36" s="241">
        <v>10000</v>
      </c>
      <c r="E36" s="872">
        <v>10000</v>
      </c>
      <c r="F36" s="241">
        <v>10000</v>
      </c>
      <c r="G36" s="872">
        <v>10000</v>
      </c>
      <c r="H36" s="241">
        <v>10000</v>
      </c>
      <c r="I36" s="872">
        <v>10000</v>
      </c>
      <c r="J36" s="241">
        <v>10000</v>
      </c>
      <c r="K36" s="872">
        <v>10000</v>
      </c>
      <c r="L36" s="241">
        <v>10000</v>
      </c>
      <c r="M36" s="872">
        <v>10000</v>
      </c>
      <c r="N36" s="876">
        <f>SUM(B36:M36)</f>
        <v>120000</v>
      </c>
    </row>
    <row r="37" spans="1:14" s="186" customFormat="1" ht="13.5" thickBot="1">
      <c r="A37" s="244" t="s">
        <v>79</v>
      </c>
      <c r="B37" s="245">
        <v>85000</v>
      </c>
      <c r="C37" s="873">
        <v>85000</v>
      </c>
      <c r="D37" s="246">
        <v>85000</v>
      </c>
      <c r="E37" s="873">
        <v>85000</v>
      </c>
      <c r="F37" s="246">
        <v>85000</v>
      </c>
      <c r="G37" s="873">
        <v>85000</v>
      </c>
      <c r="H37" s="246">
        <v>85000</v>
      </c>
      <c r="I37" s="873">
        <v>85000</v>
      </c>
      <c r="J37" s="246">
        <v>85000</v>
      </c>
      <c r="K37" s="873">
        <v>85000</v>
      </c>
      <c r="L37" s="246">
        <v>85000</v>
      </c>
      <c r="M37" s="873">
        <v>85000</v>
      </c>
      <c r="N37" s="877">
        <f>SUM(B37:M37)</f>
        <v>1020000</v>
      </c>
    </row>
    <row r="38" spans="1:14" s="186" customFormat="1" ht="13.5" thickTop="1">
      <c r="A38" s="878" t="s">
        <v>80</v>
      </c>
      <c r="B38" s="879">
        <f aca="true" t="shared" si="3" ref="B38:N38">SUM(B34:B37)</f>
        <v>285000</v>
      </c>
      <c r="C38" s="880">
        <f t="shared" si="3"/>
        <v>285000</v>
      </c>
      <c r="D38" s="881">
        <f t="shared" si="3"/>
        <v>285000</v>
      </c>
      <c r="E38" s="880">
        <f t="shared" si="3"/>
        <v>285000</v>
      </c>
      <c r="F38" s="881">
        <f t="shared" si="3"/>
        <v>285000</v>
      </c>
      <c r="G38" s="880">
        <f t="shared" si="3"/>
        <v>285000</v>
      </c>
      <c r="H38" s="881">
        <f t="shared" si="3"/>
        <v>285000</v>
      </c>
      <c r="I38" s="880">
        <f t="shared" si="3"/>
        <v>285000</v>
      </c>
      <c r="J38" s="881">
        <f t="shared" si="3"/>
        <v>285000</v>
      </c>
      <c r="K38" s="880">
        <f t="shared" si="3"/>
        <v>285000</v>
      </c>
      <c r="L38" s="881">
        <f t="shared" si="3"/>
        <v>285000</v>
      </c>
      <c r="M38" s="880">
        <f t="shared" si="3"/>
        <v>285000</v>
      </c>
      <c r="N38" s="882">
        <f t="shared" si="3"/>
        <v>3420000</v>
      </c>
    </row>
    <row r="39" spans="1:14" s="186" customFormat="1" ht="12.75">
      <c r="A39" s="859" t="s">
        <v>356</v>
      </c>
      <c r="B39" s="860"/>
      <c r="C39" s="889"/>
      <c r="D39" s="890"/>
      <c r="E39" s="889"/>
      <c r="F39" s="890"/>
      <c r="G39" s="889"/>
      <c r="H39" s="890"/>
      <c r="I39" s="889"/>
      <c r="J39" s="890"/>
      <c r="K39" s="889"/>
      <c r="L39" s="890"/>
      <c r="M39" s="889"/>
      <c r="N39" s="891"/>
    </row>
    <row r="40" spans="1:14" s="186" customFormat="1" ht="12.75">
      <c r="A40" s="239" t="s">
        <v>357</v>
      </c>
      <c r="B40" s="240">
        <v>1200</v>
      </c>
      <c r="C40" s="872">
        <v>1200</v>
      </c>
      <c r="D40" s="241">
        <v>1200</v>
      </c>
      <c r="E40" s="872">
        <v>1200</v>
      </c>
      <c r="F40" s="241">
        <v>1200</v>
      </c>
      <c r="G40" s="872">
        <v>1200</v>
      </c>
      <c r="H40" s="241">
        <v>1200</v>
      </c>
      <c r="I40" s="872">
        <v>1200</v>
      </c>
      <c r="J40" s="241">
        <v>1200</v>
      </c>
      <c r="K40" s="872">
        <v>1200</v>
      </c>
      <c r="L40" s="241">
        <v>1200</v>
      </c>
      <c r="M40" s="872">
        <v>1200</v>
      </c>
      <c r="N40" s="876">
        <f>SUM(B40:M40)</f>
        <v>14400</v>
      </c>
    </row>
    <row r="41" spans="1:14" s="186" customFormat="1" ht="12.75">
      <c r="A41" s="239" t="s">
        <v>358</v>
      </c>
      <c r="B41" s="892">
        <v>10000</v>
      </c>
      <c r="C41" s="893">
        <v>10000</v>
      </c>
      <c r="D41" s="894">
        <v>10000</v>
      </c>
      <c r="E41" s="893">
        <v>10000</v>
      </c>
      <c r="F41" s="894">
        <v>10000</v>
      </c>
      <c r="G41" s="893">
        <v>10000</v>
      </c>
      <c r="H41" s="894">
        <v>10000</v>
      </c>
      <c r="I41" s="893">
        <v>10000</v>
      </c>
      <c r="J41" s="894">
        <v>10000</v>
      </c>
      <c r="K41" s="893">
        <v>10000</v>
      </c>
      <c r="L41" s="894">
        <v>10000</v>
      </c>
      <c r="M41" s="893">
        <v>10000</v>
      </c>
      <c r="N41" s="876">
        <f>SUM(B41:M41)</f>
        <v>120000</v>
      </c>
    </row>
    <row r="42" spans="1:14" s="186" customFormat="1" ht="12.75">
      <c r="A42" s="859" t="s">
        <v>81</v>
      </c>
      <c r="B42" s="883">
        <f aca="true" t="shared" si="4" ref="B42:M42">B38/B32</f>
        <v>10.203818591142657</v>
      </c>
      <c r="C42" s="884">
        <f t="shared" si="4"/>
        <v>10.158107109151475</v>
      </c>
      <c r="D42" s="885">
        <f t="shared" si="4"/>
        <v>10.112600407318542</v>
      </c>
      <c r="E42" s="884">
        <f t="shared" si="4"/>
        <v>10.067297568261367</v>
      </c>
      <c r="F42" s="885">
        <f t="shared" si="4"/>
        <v>10.022197678707183</v>
      </c>
      <c r="G42" s="884">
        <f t="shared" si="4"/>
        <v>9.977299829474548</v>
      </c>
      <c r="H42" s="885">
        <f t="shared" si="4"/>
        <v>9.932603115455002</v>
      </c>
      <c r="I42" s="884">
        <f t="shared" si="4"/>
        <v>9.888106635594825</v>
      </c>
      <c r="J42" s="885">
        <f t="shared" si="4"/>
        <v>9.84380949287688</v>
      </c>
      <c r="K42" s="884">
        <f t="shared" si="4"/>
        <v>9.79971079430252</v>
      </c>
      <c r="L42" s="885">
        <f t="shared" si="4"/>
        <v>9.755809650873589</v>
      </c>
      <c r="M42" s="884">
        <f t="shared" si="4"/>
        <v>9.712105177574504</v>
      </c>
      <c r="N42" s="886">
        <f>AVERAGE(B42:M42)</f>
        <v>9.956122170894423</v>
      </c>
    </row>
    <row r="43" spans="1:14" s="186" customFormat="1" ht="12.75">
      <c r="A43" s="239" t="s">
        <v>82</v>
      </c>
      <c r="B43" s="263">
        <f aca="true" t="shared" si="5" ref="B43:N43">B32/B25</f>
        <v>0.06</v>
      </c>
      <c r="C43" s="887">
        <f t="shared" si="5"/>
        <v>0.06</v>
      </c>
      <c r="D43" s="264">
        <f t="shared" si="5"/>
        <v>0.06</v>
      </c>
      <c r="E43" s="887">
        <f t="shared" si="5"/>
        <v>0.06</v>
      </c>
      <c r="F43" s="264">
        <f t="shared" si="5"/>
        <v>0.06</v>
      </c>
      <c r="G43" s="887">
        <f t="shared" si="5"/>
        <v>0.06</v>
      </c>
      <c r="H43" s="264">
        <f t="shared" si="5"/>
        <v>0.06</v>
      </c>
      <c r="I43" s="887">
        <f t="shared" si="5"/>
        <v>0.06</v>
      </c>
      <c r="J43" s="264">
        <f t="shared" si="5"/>
        <v>0.060000000000000005</v>
      </c>
      <c r="K43" s="887">
        <f t="shared" si="5"/>
        <v>0.06</v>
      </c>
      <c r="L43" s="264">
        <f t="shared" si="5"/>
        <v>0.06</v>
      </c>
      <c r="M43" s="887">
        <f t="shared" si="5"/>
        <v>0.06</v>
      </c>
      <c r="N43" s="888">
        <f t="shared" si="5"/>
        <v>0.06</v>
      </c>
    </row>
    <row r="44" spans="1:14" s="186" customFormat="1" ht="12.75">
      <c r="A44" s="859" t="s">
        <v>83</v>
      </c>
      <c r="B44" s="895">
        <f aca="true" t="shared" si="6" ref="B44:N44">(B34+B35)/B38</f>
        <v>0.6666666666666666</v>
      </c>
      <c r="C44" s="264">
        <f t="shared" si="6"/>
        <v>0.6666666666666666</v>
      </c>
      <c r="D44" s="264">
        <f t="shared" si="6"/>
        <v>0.6666666666666666</v>
      </c>
      <c r="E44" s="264">
        <f t="shared" si="6"/>
        <v>0.6666666666666666</v>
      </c>
      <c r="F44" s="264">
        <f t="shared" si="6"/>
        <v>0.6666666666666666</v>
      </c>
      <c r="G44" s="264">
        <f t="shared" si="6"/>
        <v>0.6666666666666666</v>
      </c>
      <c r="H44" s="264">
        <f t="shared" si="6"/>
        <v>0.6666666666666666</v>
      </c>
      <c r="I44" s="264">
        <f t="shared" si="6"/>
        <v>0.6666666666666666</v>
      </c>
      <c r="J44" s="264">
        <f t="shared" si="6"/>
        <v>0.6666666666666666</v>
      </c>
      <c r="K44" s="264">
        <f t="shared" si="6"/>
        <v>0.6666666666666666</v>
      </c>
      <c r="L44" s="264">
        <f t="shared" si="6"/>
        <v>0.6666666666666666</v>
      </c>
      <c r="M44" s="264">
        <f t="shared" si="6"/>
        <v>0.6666666666666666</v>
      </c>
      <c r="N44" s="888">
        <f t="shared" si="6"/>
        <v>0.6666666666666666</v>
      </c>
    </row>
    <row r="45" spans="1:14" s="186" customFormat="1" ht="12.75">
      <c r="A45" s="239" t="s">
        <v>84</v>
      </c>
      <c r="B45" s="263">
        <f aca="true" t="shared" si="7" ref="B45:N45">B36/B38</f>
        <v>0.03508771929824561</v>
      </c>
      <c r="C45" s="264">
        <f t="shared" si="7"/>
        <v>0.03508771929824561</v>
      </c>
      <c r="D45" s="264">
        <f t="shared" si="7"/>
        <v>0.03508771929824561</v>
      </c>
      <c r="E45" s="264">
        <f t="shared" si="7"/>
        <v>0.03508771929824561</v>
      </c>
      <c r="F45" s="264">
        <f t="shared" si="7"/>
        <v>0.03508771929824561</v>
      </c>
      <c r="G45" s="264">
        <f t="shared" si="7"/>
        <v>0.03508771929824561</v>
      </c>
      <c r="H45" s="264">
        <f t="shared" si="7"/>
        <v>0.03508771929824561</v>
      </c>
      <c r="I45" s="264">
        <f t="shared" si="7"/>
        <v>0.03508771929824561</v>
      </c>
      <c r="J45" s="264">
        <f t="shared" si="7"/>
        <v>0.03508771929824561</v>
      </c>
      <c r="K45" s="264">
        <f t="shared" si="7"/>
        <v>0.03508771929824561</v>
      </c>
      <c r="L45" s="264">
        <f t="shared" si="7"/>
        <v>0.03508771929824561</v>
      </c>
      <c r="M45" s="264">
        <f t="shared" si="7"/>
        <v>0.03508771929824561</v>
      </c>
      <c r="N45" s="896">
        <f t="shared" si="7"/>
        <v>0.03508771929824561</v>
      </c>
    </row>
    <row r="46" spans="1:14" s="186" customFormat="1" ht="13.5" thickBot="1">
      <c r="A46" s="846" t="s">
        <v>85</v>
      </c>
      <c r="B46" s="847">
        <f aca="true" t="shared" si="8" ref="B46:N46">B37/B38</f>
        <v>0.2982456140350877</v>
      </c>
      <c r="C46" s="269">
        <f t="shared" si="8"/>
        <v>0.2982456140350877</v>
      </c>
      <c r="D46" s="269">
        <f t="shared" si="8"/>
        <v>0.2982456140350877</v>
      </c>
      <c r="E46" s="269">
        <f t="shared" si="8"/>
        <v>0.2982456140350877</v>
      </c>
      <c r="F46" s="269">
        <f t="shared" si="8"/>
        <v>0.2982456140350877</v>
      </c>
      <c r="G46" s="269">
        <f t="shared" si="8"/>
        <v>0.2982456140350877</v>
      </c>
      <c r="H46" s="269">
        <f t="shared" si="8"/>
        <v>0.2982456140350877</v>
      </c>
      <c r="I46" s="269">
        <f t="shared" si="8"/>
        <v>0.2982456140350877</v>
      </c>
      <c r="J46" s="269">
        <f t="shared" si="8"/>
        <v>0.2982456140350877</v>
      </c>
      <c r="K46" s="269">
        <f t="shared" si="8"/>
        <v>0.2982456140350877</v>
      </c>
      <c r="L46" s="269">
        <f t="shared" si="8"/>
        <v>0.2982456140350877</v>
      </c>
      <c r="M46" s="269">
        <f t="shared" si="8"/>
        <v>0.2982456140350877</v>
      </c>
      <c r="N46" s="897">
        <f t="shared" si="8"/>
        <v>0.2982456140350877</v>
      </c>
    </row>
    <row r="47" spans="1:14" s="186" customFormat="1" ht="15.75">
      <c r="A47" s="272"/>
      <c r="B47" s="273"/>
      <c r="C47" s="273"/>
      <c r="D47" s="273"/>
      <c r="E47" s="273"/>
      <c r="F47" s="273"/>
      <c r="G47" s="274"/>
      <c r="H47" s="273"/>
      <c r="I47" s="274"/>
      <c r="J47" s="275"/>
      <c r="K47" s="276"/>
      <c r="L47" s="277"/>
      <c r="M47" s="278"/>
      <c r="N47" s="279"/>
    </row>
    <row r="48" spans="1:14" s="186" customFormat="1" ht="15.75">
      <c r="A48" s="281" t="s">
        <v>335</v>
      </c>
      <c r="B48" s="282"/>
      <c r="C48" s="282"/>
      <c r="D48" s="282"/>
      <c r="E48" s="282"/>
      <c r="F48" s="282"/>
      <c r="G48" s="282"/>
      <c r="H48" s="282"/>
      <c r="I48" s="282"/>
      <c r="J48" s="282"/>
      <c r="K48" s="282"/>
      <c r="L48" s="282"/>
      <c r="M48" s="282"/>
      <c r="N48" s="282"/>
    </row>
    <row r="49" spans="1:14" s="186" customFormat="1" ht="13.5" thickBot="1">
      <c r="A49" s="283"/>
      <c r="B49" s="282"/>
      <c r="C49" s="282"/>
      <c r="D49" s="282"/>
      <c r="E49" s="282"/>
      <c r="F49" s="282"/>
      <c r="G49" s="282"/>
      <c r="H49" s="282"/>
      <c r="I49" s="282"/>
      <c r="J49" s="282"/>
      <c r="K49" s="282"/>
      <c r="L49" s="282"/>
      <c r="M49" s="282"/>
      <c r="N49" s="282"/>
    </row>
    <row r="50" spans="1:14" s="186" customFormat="1" ht="16.5" thickBot="1">
      <c r="A50" s="284" t="s">
        <v>54</v>
      </c>
      <c r="B50" s="285">
        <v>0</v>
      </c>
      <c r="C50" s="282"/>
      <c r="D50" s="282" t="s">
        <v>313</v>
      </c>
      <c r="E50" s="282"/>
      <c r="F50" s="282"/>
      <c r="G50" s="282"/>
      <c r="H50" s="282"/>
      <c r="I50" s="282"/>
      <c r="J50" s="282"/>
      <c r="K50" s="282"/>
      <c r="L50" s="282"/>
      <c r="M50" s="282"/>
      <c r="N50" s="282"/>
    </row>
    <row r="51" spans="1:14" s="186" customFormat="1" ht="15.75">
      <c r="A51" s="284"/>
      <c r="B51" s="286"/>
      <c r="C51" s="282"/>
      <c r="D51" s="282"/>
      <c r="E51" s="282"/>
      <c r="F51" s="282"/>
      <c r="G51" s="282"/>
      <c r="H51" s="282"/>
      <c r="I51" s="282"/>
      <c r="J51" s="282"/>
      <c r="K51" s="282"/>
      <c r="L51" s="282"/>
      <c r="M51" s="282"/>
      <c r="N51" s="282"/>
    </row>
    <row r="52" spans="1:14" s="186" customFormat="1" ht="16.5" thickBot="1">
      <c r="A52" s="287" t="s">
        <v>87</v>
      </c>
      <c r="B52" s="288"/>
      <c r="C52" s="289"/>
      <c r="D52" s="289" t="s">
        <v>313</v>
      </c>
      <c r="E52" s="289"/>
      <c r="F52" s="289"/>
      <c r="G52" s="289"/>
      <c r="H52" s="289"/>
      <c r="I52" s="289"/>
      <c r="J52" s="289"/>
      <c r="K52" s="289"/>
      <c r="L52" s="289"/>
      <c r="M52" s="289"/>
      <c r="N52" s="289"/>
    </row>
    <row r="53" spans="1:14" s="186" customFormat="1" ht="13.5" thickBot="1">
      <c r="A53" s="290" t="s">
        <v>56</v>
      </c>
      <c r="B53" s="291">
        <v>0</v>
      </c>
      <c r="C53" s="289"/>
      <c r="D53" s="289"/>
      <c r="E53" s="289"/>
      <c r="F53" s="289"/>
      <c r="G53" s="289"/>
      <c r="H53" s="289"/>
      <c r="I53" s="289"/>
      <c r="J53" s="289"/>
      <c r="K53" s="289"/>
      <c r="L53" s="289"/>
      <c r="M53" s="289"/>
      <c r="N53" s="289"/>
    </row>
    <row r="54" spans="1:14" s="186" customFormat="1" ht="13.5" thickBot="1">
      <c r="A54" s="290" t="s">
        <v>57</v>
      </c>
      <c r="B54" s="291">
        <v>0</v>
      </c>
      <c r="C54" s="289"/>
      <c r="D54" s="289"/>
      <c r="E54" s="289"/>
      <c r="F54" s="289"/>
      <c r="G54" s="289"/>
      <c r="H54" s="289"/>
      <c r="I54" s="289"/>
      <c r="J54" s="289"/>
      <c r="K54" s="289"/>
      <c r="L54" s="289"/>
      <c r="M54" s="289"/>
      <c r="N54" s="289"/>
    </row>
    <row r="55" spans="1:14" s="186" customFormat="1" ht="12.75">
      <c r="A55" s="290" t="s">
        <v>58</v>
      </c>
      <c r="B55" s="291">
        <v>0</v>
      </c>
      <c r="C55" s="289"/>
      <c r="D55" s="289"/>
      <c r="E55" s="289"/>
      <c r="F55" s="289"/>
      <c r="G55" s="289"/>
      <c r="H55" s="289"/>
      <c r="I55" s="289"/>
      <c r="J55" s="289"/>
      <c r="K55" s="289"/>
      <c r="L55" s="289"/>
      <c r="M55" s="289"/>
      <c r="N55" s="289"/>
    </row>
    <row r="56" spans="1:14" s="186" customFormat="1" ht="13.5" thickBot="1">
      <c r="A56" s="283"/>
      <c r="B56" s="282"/>
      <c r="C56" s="282"/>
      <c r="D56" s="282"/>
      <c r="E56" s="282"/>
      <c r="F56" s="282"/>
      <c r="G56" s="282"/>
      <c r="H56" s="282"/>
      <c r="I56" s="282"/>
      <c r="J56" s="282"/>
      <c r="K56" s="282"/>
      <c r="L56" s="282"/>
      <c r="M56" s="282"/>
      <c r="N56" s="282"/>
    </row>
    <row r="57" spans="1:14" s="186" customFormat="1" ht="25.5">
      <c r="A57" s="294" t="s">
        <v>313</v>
      </c>
      <c r="B57" s="898" t="s">
        <v>330</v>
      </c>
      <c r="C57" s="296" t="s">
        <v>342</v>
      </c>
      <c r="D57" s="903" t="s">
        <v>343</v>
      </c>
      <c r="E57" s="296" t="s">
        <v>344</v>
      </c>
      <c r="F57" s="903" t="s">
        <v>345</v>
      </c>
      <c r="G57" s="296" t="s">
        <v>346</v>
      </c>
      <c r="H57" s="903" t="s">
        <v>347</v>
      </c>
      <c r="I57" s="296" t="s">
        <v>348</v>
      </c>
      <c r="J57" s="903" t="s">
        <v>349</v>
      </c>
      <c r="K57" s="296" t="s">
        <v>350</v>
      </c>
      <c r="L57" s="903" t="s">
        <v>351</v>
      </c>
      <c r="M57" s="296" t="s">
        <v>352</v>
      </c>
      <c r="N57" s="956" t="s">
        <v>70</v>
      </c>
    </row>
    <row r="58" spans="1:14" s="186" customFormat="1" ht="12.75">
      <c r="A58" s="357" t="s">
        <v>328</v>
      </c>
      <c r="B58" s="899">
        <f aca="true" t="shared" si="9" ref="B58:N58">B24</f>
        <v>0.0045</v>
      </c>
      <c r="C58" s="300">
        <f t="shared" si="9"/>
        <v>0.0045</v>
      </c>
      <c r="D58" s="904">
        <f t="shared" si="9"/>
        <v>0.0045</v>
      </c>
      <c r="E58" s="300">
        <f t="shared" si="9"/>
        <v>0.0045</v>
      </c>
      <c r="F58" s="904">
        <f t="shared" si="9"/>
        <v>0.0045</v>
      </c>
      <c r="G58" s="300">
        <f t="shared" si="9"/>
        <v>0.0045</v>
      </c>
      <c r="H58" s="904">
        <f t="shared" si="9"/>
        <v>0.0045</v>
      </c>
      <c r="I58" s="300">
        <f t="shared" si="9"/>
        <v>0.0045</v>
      </c>
      <c r="J58" s="904">
        <f t="shared" si="9"/>
        <v>0.0045</v>
      </c>
      <c r="K58" s="300">
        <f t="shared" si="9"/>
        <v>0.0045</v>
      </c>
      <c r="L58" s="904">
        <f t="shared" si="9"/>
        <v>0.0045</v>
      </c>
      <c r="M58" s="300">
        <f t="shared" si="9"/>
        <v>0.0045</v>
      </c>
      <c r="N58" s="301">
        <f t="shared" si="9"/>
        <v>0.0045</v>
      </c>
    </row>
    <row r="59" spans="1:14" s="186" customFormat="1" ht="12.75">
      <c r="A59" s="302" t="s">
        <v>72</v>
      </c>
      <c r="B59" s="900">
        <f>M25+(M25*B58)</f>
        <v>491281.23231379595</v>
      </c>
      <c r="C59" s="304">
        <f aca="true" t="shared" si="10" ref="C59:M59">B59+(B59*C58)</f>
        <v>493491.99785920803</v>
      </c>
      <c r="D59" s="304">
        <f t="shared" si="10"/>
        <v>495712.71184957447</v>
      </c>
      <c r="E59" s="304">
        <f t="shared" si="10"/>
        <v>497943.41905289755</v>
      </c>
      <c r="F59" s="304">
        <f t="shared" si="10"/>
        <v>500184.1644386356</v>
      </c>
      <c r="G59" s="304">
        <f t="shared" si="10"/>
        <v>502434.9931786094</v>
      </c>
      <c r="H59" s="304">
        <f t="shared" si="10"/>
        <v>504695.95064791315</v>
      </c>
      <c r="I59" s="304">
        <f t="shared" si="10"/>
        <v>506967.0824258288</v>
      </c>
      <c r="J59" s="304">
        <f t="shared" si="10"/>
        <v>509248.434296745</v>
      </c>
      <c r="K59" s="304">
        <f t="shared" si="10"/>
        <v>511540.05225108034</v>
      </c>
      <c r="L59" s="304">
        <f t="shared" si="10"/>
        <v>513841.9824862102</v>
      </c>
      <c r="M59" s="304">
        <f t="shared" si="10"/>
        <v>516154.2714073981</v>
      </c>
      <c r="N59" s="305">
        <f>AVERAGE(B59:M59)</f>
        <v>503624.6910173246</v>
      </c>
    </row>
    <row r="60" spans="1:14" s="186" customFormat="1" ht="13.5" thickBot="1">
      <c r="A60" s="306" t="s">
        <v>73</v>
      </c>
      <c r="B60" s="901">
        <f aca="true" t="shared" si="11" ref="B60:N60">$B$50</f>
        <v>0</v>
      </c>
      <c r="C60" s="308">
        <f t="shared" si="11"/>
        <v>0</v>
      </c>
      <c r="D60" s="905">
        <f t="shared" si="11"/>
        <v>0</v>
      </c>
      <c r="E60" s="308">
        <f t="shared" si="11"/>
        <v>0</v>
      </c>
      <c r="F60" s="905">
        <f t="shared" si="11"/>
        <v>0</v>
      </c>
      <c r="G60" s="308">
        <f t="shared" si="11"/>
        <v>0</v>
      </c>
      <c r="H60" s="905">
        <f t="shared" si="11"/>
        <v>0</v>
      </c>
      <c r="I60" s="308">
        <f t="shared" si="11"/>
        <v>0</v>
      </c>
      <c r="J60" s="905">
        <f t="shared" si="11"/>
        <v>0</v>
      </c>
      <c r="K60" s="308">
        <f t="shared" si="11"/>
        <v>0</v>
      </c>
      <c r="L60" s="905">
        <f t="shared" si="11"/>
        <v>0</v>
      </c>
      <c r="M60" s="308">
        <f t="shared" si="11"/>
        <v>0</v>
      </c>
      <c r="N60" s="309">
        <f t="shared" si="11"/>
        <v>0</v>
      </c>
    </row>
    <row r="61" spans="1:14" s="186" customFormat="1" ht="14.25" thickBot="1" thickTop="1">
      <c r="A61" s="310" t="s">
        <v>2</v>
      </c>
      <c r="B61" s="902">
        <f aca="true" t="shared" si="12" ref="B61:M61">B59*B60</f>
        <v>0</v>
      </c>
      <c r="C61" s="312">
        <f t="shared" si="12"/>
        <v>0</v>
      </c>
      <c r="D61" s="326">
        <f t="shared" si="12"/>
        <v>0</v>
      </c>
      <c r="E61" s="312">
        <f t="shared" si="12"/>
        <v>0</v>
      </c>
      <c r="F61" s="326">
        <f t="shared" si="12"/>
        <v>0</v>
      </c>
      <c r="G61" s="312">
        <f t="shared" si="12"/>
        <v>0</v>
      </c>
      <c r="H61" s="326">
        <f t="shared" si="12"/>
        <v>0</v>
      </c>
      <c r="I61" s="312">
        <f t="shared" si="12"/>
        <v>0</v>
      </c>
      <c r="J61" s="326">
        <f t="shared" si="12"/>
        <v>0</v>
      </c>
      <c r="K61" s="312">
        <f t="shared" si="12"/>
        <v>0</v>
      </c>
      <c r="L61" s="326">
        <f t="shared" si="12"/>
        <v>0</v>
      </c>
      <c r="M61" s="312">
        <f t="shared" si="12"/>
        <v>0</v>
      </c>
      <c r="N61" s="856">
        <f>SUM(B61:M61)</f>
        <v>0</v>
      </c>
    </row>
    <row r="62" spans="1:14" s="186" customFormat="1" ht="15.75">
      <c r="A62" s="314"/>
      <c r="B62" s="315"/>
      <c r="C62" s="315"/>
      <c r="D62" s="315"/>
      <c r="E62" s="315"/>
      <c r="F62" s="315"/>
      <c r="G62" s="316"/>
      <c r="H62" s="315"/>
      <c r="I62" s="316"/>
      <c r="J62" s="317"/>
      <c r="K62" s="318"/>
      <c r="L62" s="319"/>
      <c r="M62" s="320"/>
      <c r="N62" s="321"/>
    </row>
    <row r="63" spans="1:14" s="186" customFormat="1" ht="12.75">
      <c r="A63" s="322" t="s">
        <v>88</v>
      </c>
      <c r="B63" s="323"/>
      <c r="C63" s="323"/>
      <c r="D63" s="323"/>
      <c r="E63" s="323"/>
      <c r="F63" s="323"/>
      <c r="G63" s="323"/>
      <c r="H63" s="323"/>
      <c r="I63" s="323"/>
      <c r="J63" s="323"/>
      <c r="K63" s="323"/>
      <c r="L63" s="323"/>
      <c r="M63" s="323"/>
      <c r="N63" s="324"/>
    </row>
    <row r="64" spans="1:14" s="186" customFormat="1" ht="13.5" thickBot="1">
      <c r="A64" s="325"/>
      <c r="B64" s="326"/>
      <c r="C64" s="326"/>
      <c r="D64" s="326"/>
      <c r="E64" s="326"/>
      <c r="F64" s="326"/>
      <c r="G64" s="326"/>
      <c r="H64" s="326"/>
      <c r="I64" s="326"/>
      <c r="J64" s="326"/>
      <c r="K64" s="326"/>
      <c r="L64" s="326"/>
      <c r="M64" s="326"/>
      <c r="N64" s="327"/>
    </row>
    <row r="65" spans="1:14" s="186" customFormat="1" ht="25.5" customHeight="1" thickBot="1">
      <c r="A65" s="294" t="s">
        <v>313</v>
      </c>
      <c r="B65" s="898" t="s">
        <v>330</v>
      </c>
      <c r="C65" s="296" t="s">
        <v>342</v>
      </c>
      <c r="D65" s="903" t="s">
        <v>343</v>
      </c>
      <c r="E65" s="296" t="s">
        <v>344</v>
      </c>
      <c r="F65" s="903" t="s">
        <v>345</v>
      </c>
      <c r="G65" s="296" t="s">
        <v>346</v>
      </c>
      <c r="H65" s="903" t="s">
        <v>347</v>
      </c>
      <c r="I65" s="296" t="s">
        <v>348</v>
      </c>
      <c r="J65" s="903" t="s">
        <v>349</v>
      </c>
      <c r="K65" s="296" t="s">
        <v>350</v>
      </c>
      <c r="L65" s="903" t="s">
        <v>351</v>
      </c>
      <c r="M65" s="296" t="s">
        <v>352</v>
      </c>
      <c r="N65" s="956" t="s">
        <v>75</v>
      </c>
    </row>
    <row r="66" spans="1:14" s="186" customFormat="1" ht="14.25" thickBot="1" thickTop="1">
      <c r="A66" s="330" t="s">
        <v>76</v>
      </c>
      <c r="B66" s="906">
        <f aca="true" t="shared" si="13" ref="B66:N66">B59*6%</f>
        <v>29476.873938827757</v>
      </c>
      <c r="C66" s="912">
        <f t="shared" si="13"/>
        <v>29609.519871552482</v>
      </c>
      <c r="D66" s="912">
        <f t="shared" si="13"/>
        <v>29742.762710974468</v>
      </c>
      <c r="E66" s="912">
        <f t="shared" si="13"/>
        <v>29876.605143173852</v>
      </c>
      <c r="F66" s="912">
        <f t="shared" si="13"/>
        <v>30011.049866318135</v>
      </c>
      <c r="G66" s="912">
        <f t="shared" si="13"/>
        <v>30146.099590716563</v>
      </c>
      <c r="H66" s="912">
        <f t="shared" si="13"/>
        <v>30281.757038874788</v>
      </c>
      <c r="I66" s="912">
        <f t="shared" si="13"/>
        <v>30418.024945549725</v>
      </c>
      <c r="J66" s="912">
        <f t="shared" si="13"/>
        <v>30554.9060578047</v>
      </c>
      <c r="K66" s="912">
        <f t="shared" si="13"/>
        <v>30692.40313506482</v>
      </c>
      <c r="L66" s="912">
        <f t="shared" si="13"/>
        <v>30830.51894917261</v>
      </c>
      <c r="M66" s="912">
        <f t="shared" si="13"/>
        <v>30969.256284443883</v>
      </c>
      <c r="N66" s="953">
        <f t="shared" si="13"/>
        <v>30217.481461039475</v>
      </c>
    </row>
    <row r="67" spans="1:14" s="186" customFormat="1" ht="12.75">
      <c r="A67" s="333" t="s">
        <v>77</v>
      </c>
      <c r="B67" s="923" t="s">
        <v>313</v>
      </c>
      <c r="C67" s="924" t="s">
        <v>313</v>
      </c>
      <c r="D67" s="925" t="s">
        <v>313</v>
      </c>
      <c r="E67" s="924" t="s">
        <v>313</v>
      </c>
      <c r="F67" s="925" t="s">
        <v>313</v>
      </c>
      <c r="G67" s="924" t="s">
        <v>313</v>
      </c>
      <c r="H67" s="925" t="s">
        <v>313</v>
      </c>
      <c r="I67" s="924" t="s">
        <v>313</v>
      </c>
      <c r="J67" s="925" t="s">
        <v>313</v>
      </c>
      <c r="K67" s="924" t="s">
        <v>313</v>
      </c>
      <c r="L67" s="925" t="s">
        <v>313</v>
      </c>
      <c r="M67" s="924" t="s">
        <v>313</v>
      </c>
      <c r="N67" s="926" t="s">
        <v>313</v>
      </c>
    </row>
    <row r="68" spans="1:14" s="186" customFormat="1" ht="12.75">
      <c r="A68" s="415" t="s">
        <v>354</v>
      </c>
      <c r="B68" s="930">
        <v>0</v>
      </c>
      <c r="C68" s="931">
        <v>0</v>
      </c>
      <c r="D68" s="932">
        <v>0</v>
      </c>
      <c r="E68" s="931">
        <v>0</v>
      </c>
      <c r="F68" s="932">
        <v>0</v>
      </c>
      <c r="G68" s="931">
        <v>0</v>
      </c>
      <c r="H68" s="932">
        <v>0</v>
      </c>
      <c r="I68" s="931">
        <v>0</v>
      </c>
      <c r="J68" s="932">
        <v>0</v>
      </c>
      <c r="K68" s="931">
        <v>0</v>
      </c>
      <c r="L68" s="932">
        <v>0</v>
      </c>
      <c r="M68" s="931">
        <v>0</v>
      </c>
      <c r="N68" s="933">
        <f>SUM(B68:M68)</f>
        <v>0</v>
      </c>
    </row>
    <row r="69" spans="1:14" s="186" customFormat="1" ht="12.75">
      <c r="A69" s="415" t="s">
        <v>355</v>
      </c>
      <c r="B69" s="934">
        <v>0</v>
      </c>
      <c r="C69" s="935">
        <v>0</v>
      </c>
      <c r="D69" s="936">
        <v>0</v>
      </c>
      <c r="E69" s="935">
        <v>0</v>
      </c>
      <c r="F69" s="936">
        <v>0</v>
      </c>
      <c r="G69" s="935">
        <v>0</v>
      </c>
      <c r="H69" s="936">
        <v>0</v>
      </c>
      <c r="I69" s="935">
        <v>0</v>
      </c>
      <c r="J69" s="936">
        <v>0</v>
      </c>
      <c r="K69" s="935">
        <v>0</v>
      </c>
      <c r="L69" s="936">
        <v>0</v>
      </c>
      <c r="M69" s="935">
        <v>0</v>
      </c>
      <c r="N69" s="933">
        <f>SUM(B69:M69)</f>
        <v>0</v>
      </c>
    </row>
    <row r="70" spans="1:14" s="186" customFormat="1" ht="12.75">
      <c r="A70" s="335" t="s">
        <v>78</v>
      </c>
      <c r="B70" s="930">
        <v>0</v>
      </c>
      <c r="C70" s="931">
        <v>0</v>
      </c>
      <c r="D70" s="932">
        <v>0</v>
      </c>
      <c r="E70" s="931">
        <v>0</v>
      </c>
      <c r="F70" s="932">
        <v>0</v>
      </c>
      <c r="G70" s="931">
        <v>0</v>
      </c>
      <c r="H70" s="932">
        <v>0</v>
      </c>
      <c r="I70" s="931">
        <v>0</v>
      </c>
      <c r="J70" s="932">
        <v>0</v>
      </c>
      <c r="K70" s="931">
        <v>0</v>
      </c>
      <c r="L70" s="932">
        <v>0</v>
      </c>
      <c r="M70" s="931">
        <v>0</v>
      </c>
      <c r="N70" s="933">
        <f>SUM(B70:M70)</f>
        <v>0</v>
      </c>
    </row>
    <row r="71" spans="1:14" s="186" customFormat="1" ht="13.5" thickBot="1">
      <c r="A71" s="339" t="s">
        <v>79</v>
      </c>
      <c r="B71" s="927">
        <v>0</v>
      </c>
      <c r="C71" s="928">
        <v>0</v>
      </c>
      <c r="D71" s="929">
        <v>0</v>
      </c>
      <c r="E71" s="928">
        <v>0</v>
      </c>
      <c r="F71" s="929">
        <v>0</v>
      </c>
      <c r="G71" s="928">
        <v>0</v>
      </c>
      <c r="H71" s="929">
        <v>0</v>
      </c>
      <c r="I71" s="928">
        <v>0</v>
      </c>
      <c r="J71" s="929">
        <v>0</v>
      </c>
      <c r="K71" s="928">
        <v>0</v>
      </c>
      <c r="L71" s="929">
        <v>0</v>
      </c>
      <c r="M71" s="928">
        <v>0</v>
      </c>
      <c r="N71" s="933">
        <f>SUM(B71:M71)</f>
        <v>0</v>
      </c>
    </row>
    <row r="72" spans="1:14" s="186" customFormat="1" ht="13.5" thickTop="1">
      <c r="A72" s="330" t="s">
        <v>80</v>
      </c>
      <c r="B72" s="907">
        <f aca="true" t="shared" si="14" ref="B72:N72">SUM(B67:B71)</f>
        <v>0</v>
      </c>
      <c r="C72" s="344">
        <f t="shared" si="14"/>
        <v>0</v>
      </c>
      <c r="D72" s="914">
        <f t="shared" si="14"/>
        <v>0</v>
      </c>
      <c r="E72" s="344">
        <f t="shared" si="14"/>
        <v>0</v>
      </c>
      <c r="F72" s="914">
        <f t="shared" si="14"/>
        <v>0</v>
      </c>
      <c r="G72" s="344">
        <f t="shared" si="14"/>
        <v>0</v>
      </c>
      <c r="H72" s="914">
        <f t="shared" si="14"/>
        <v>0</v>
      </c>
      <c r="I72" s="344">
        <f t="shared" si="14"/>
        <v>0</v>
      </c>
      <c r="J72" s="914">
        <f t="shared" si="14"/>
        <v>0</v>
      </c>
      <c r="K72" s="344">
        <f t="shared" si="14"/>
        <v>0</v>
      </c>
      <c r="L72" s="914">
        <f t="shared" si="14"/>
        <v>0</v>
      </c>
      <c r="M72" s="344">
        <f t="shared" si="14"/>
        <v>0</v>
      </c>
      <c r="N72" s="919">
        <f t="shared" si="14"/>
        <v>0</v>
      </c>
    </row>
    <row r="73" spans="1:14" s="186" customFormat="1" ht="12.75">
      <c r="A73" s="335" t="s">
        <v>359</v>
      </c>
      <c r="B73" s="938"/>
      <c r="C73" s="939"/>
      <c r="D73" s="940"/>
      <c r="E73" s="939"/>
      <c r="F73" s="940"/>
      <c r="G73" s="939"/>
      <c r="H73" s="940"/>
      <c r="I73" s="939"/>
      <c r="J73" s="940"/>
      <c r="K73" s="939"/>
      <c r="L73" s="940"/>
      <c r="M73" s="939"/>
      <c r="N73" s="941"/>
    </row>
    <row r="74" spans="1:14" s="186" customFormat="1" ht="12.75">
      <c r="A74" s="335" t="s">
        <v>357</v>
      </c>
      <c r="B74" s="942">
        <v>0</v>
      </c>
      <c r="C74" s="943">
        <v>0</v>
      </c>
      <c r="D74" s="944">
        <v>0</v>
      </c>
      <c r="E74" s="943">
        <v>0</v>
      </c>
      <c r="F74" s="944">
        <v>0</v>
      </c>
      <c r="G74" s="943">
        <v>0</v>
      </c>
      <c r="H74" s="944">
        <v>0</v>
      </c>
      <c r="I74" s="943">
        <v>0</v>
      </c>
      <c r="J74" s="944">
        <v>0</v>
      </c>
      <c r="K74" s="943">
        <v>0</v>
      </c>
      <c r="L74" s="944">
        <v>0</v>
      </c>
      <c r="M74" s="943">
        <v>0</v>
      </c>
      <c r="N74" s="933">
        <f>SUM(B74:M74)</f>
        <v>0</v>
      </c>
    </row>
    <row r="75" spans="1:14" s="186" customFormat="1" ht="12.75">
      <c r="A75" s="937" t="s">
        <v>358</v>
      </c>
      <c r="B75" s="945">
        <v>0</v>
      </c>
      <c r="C75" s="946">
        <v>0</v>
      </c>
      <c r="D75" s="947">
        <v>0</v>
      </c>
      <c r="E75" s="946">
        <v>0</v>
      </c>
      <c r="F75" s="947">
        <v>0</v>
      </c>
      <c r="G75" s="946">
        <v>0</v>
      </c>
      <c r="H75" s="947">
        <v>0</v>
      </c>
      <c r="I75" s="946">
        <v>0</v>
      </c>
      <c r="J75" s="947">
        <v>0</v>
      </c>
      <c r="K75" s="946">
        <v>0</v>
      </c>
      <c r="L75" s="947">
        <v>0</v>
      </c>
      <c r="M75" s="946">
        <v>0</v>
      </c>
      <c r="N75" s="933">
        <f>SUM(B75:M75)</f>
        <v>0</v>
      </c>
    </row>
    <row r="76" spans="1:14" s="186" customFormat="1" ht="12.75">
      <c r="A76" s="346" t="s">
        <v>89</v>
      </c>
      <c r="B76" s="908">
        <f aca="true" t="shared" si="15" ref="B76:N76">B72/B66</f>
        <v>0</v>
      </c>
      <c r="C76" s="348">
        <f t="shared" si="15"/>
        <v>0</v>
      </c>
      <c r="D76" s="915">
        <f t="shared" si="15"/>
        <v>0</v>
      </c>
      <c r="E76" s="348">
        <f t="shared" si="15"/>
        <v>0</v>
      </c>
      <c r="F76" s="915">
        <f t="shared" si="15"/>
        <v>0</v>
      </c>
      <c r="G76" s="348">
        <f t="shared" si="15"/>
        <v>0</v>
      </c>
      <c r="H76" s="915">
        <f t="shared" si="15"/>
        <v>0</v>
      </c>
      <c r="I76" s="348">
        <f t="shared" si="15"/>
        <v>0</v>
      </c>
      <c r="J76" s="915">
        <f t="shared" si="15"/>
        <v>0</v>
      </c>
      <c r="K76" s="348">
        <f t="shared" si="15"/>
        <v>0</v>
      </c>
      <c r="L76" s="915">
        <f t="shared" si="15"/>
        <v>0</v>
      </c>
      <c r="M76" s="348">
        <f t="shared" si="15"/>
        <v>0</v>
      </c>
      <c r="N76" s="920">
        <f t="shared" si="15"/>
        <v>0</v>
      </c>
    </row>
    <row r="77" spans="1:14" s="186" customFormat="1" ht="12.75">
      <c r="A77" s="352" t="s">
        <v>82</v>
      </c>
      <c r="B77" s="909">
        <f>B66/B59</f>
        <v>0.06</v>
      </c>
      <c r="C77" s="354">
        <f aca="true" t="shared" si="16" ref="C77:N77">C66/C59</f>
        <v>0.06</v>
      </c>
      <c r="D77" s="916">
        <f t="shared" si="16"/>
        <v>0.06</v>
      </c>
      <c r="E77" s="354">
        <f t="shared" si="16"/>
        <v>0.06</v>
      </c>
      <c r="F77" s="916">
        <f t="shared" si="16"/>
        <v>0.06</v>
      </c>
      <c r="G77" s="354">
        <f t="shared" si="16"/>
        <v>0.06</v>
      </c>
      <c r="H77" s="916">
        <f t="shared" si="16"/>
        <v>0.06</v>
      </c>
      <c r="I77" s="354">
        <f t="shared" si="16"/>
        <v>0.06</v>
      </c>
      <c r="J77" s="916">
        <f t="shared" si="16"/>
        <v>0.06</v>
      </c>
      <c r="K77" s="354">
        <f t="shared" si="16"/>
        <v>0.06</v>
      </c>
      <c r="L77" s="916">
        <f t="shared" si="16"/>
        <v>0.06</v>
      </c>
      <c r="M77" s="354">
        <f t="shared" si="16"/>
        <v>0.06</v>
      </c>
      <c r="N77" s="355">
        <f t="shared" si="16"/>
        <v>0.06</v>
      </c>
    </row>
    <row r="78" spans="1:14" s="186" customFormat="1" ht="12.75">
      <c r="A78" s="357" t="s">
        <v>83</v>
      </c>
      <c r="B78" s="948" t="e">
        <f aca="true" t="shared" si="17" ref="B78:N78">(B68+B69)/B72</f>
        <v>#DIV/0!</v>
      </c>
      <c r="C78" s="949" t="e">
        <f t="shared" si="17"/>
        <v>#DIV/0!</v>
      </c>
      <c r="D78" s="949" t="e">
        <f t="shared" si="17"/>
        <v>#DIV/0!</v>
      </c>
      <c r="E78" s="949" t="e">
        <f t="shared" si="17"/>
        <v>#DIV/0!</v>
      </c>
      <c r="F78" s="949" t="e">
        <f t="shared" si="17"/>
        <v>#DIV/0!</v>
      </c>
      <c r="G78" s="949" t="e">
        <f t="shared" si="17"/>
        <v>#DIV/0!</v>
      </c>
      <c r="H78" s="949" t="e">
        <f t="shared" si="17"/>
        <v>#DIV/0!</v>
      </c>
      <c r="I78" s="949" t="e">
        <f t="shared" si="17"/>
        <v>#DIV/0!</v>
      </c>
      <c r="J78" s="949" t="e">
        <f t="shared" si="17"/>
        <v>#DIV/0!</v>
      </c>
      <c r="K78" s="949" t="e">
        <f t="shared" si="17"/>
        <v>#DIV/0!</v>
      </c>
      <c r="L78" s="949" t="e">
        <f t="shared" si="17"/>
        <v>#DIV/0!</v>
      </c>
      <c r="M78" s="949" t="e">
        <f t="shared" si="17"/>
        <v>#DIV/0!</v>
      </c>
      <c r="N78" s="950" t="e">
        <f t="shared" si="17"/>
        <v>#DIV/0!</v>
      </c>
    </row>
    <row r="79" spans="1:14" s="186" customFormat="1" ht="12.75">
      <c r="A79" s="335" t="s">
        <v>84</v>
      </c>
      <c r="B79" s="910" t="e">
        <f aca="true" t="shared" si="18" ref="B79:N79">B70/B72</f>
        <v>#DIV/0!</v>
      </c>
      <c r="C79" s="359" t="e">
        <f t="shared" si="18"/>
        <v>#DIV/0!</v>
      </c>
      <c r="D79" s="917" t="e">
        <f t="shared" si="18"/>
        <v>#DIV/0!</v>
      </c>
      <c r="E79" s="359" t="e">
        <f t="shared" si="18"/>
        <v>#DIV/0!</v>
      </c>
      <c r="F79" s="917" t="e">
        <f t="shared" si="18"/>
        <v>#DIV/0!</v>
      </c>
      <c r="G79" s="359" t="e">
        <f t="shared" si="18"/>
        <v>#DIV/0!</v>
      </c>
      <c r="H79" s="917" t="e">
        <f t="shared" si="18"/>
        <v>#DIV/0!</v>
      </c>
      <c r="I79" s="359" t="e">
        <f t="shared" si="18"/>
        <v>#DIV/0!</v>
      </c>
      <c r="J79" s="917" t="e">
        <f t="shared" si="18"/>
        <v>#DIV/0!</v>
      </c>
      <c r="K79" s="359" t="e">
        <f t="shared" si="18"/>
        <v>#DIV/0!</v>
      </c>
      <c r="L79" s="917" t="e">
        <f t="shared" si="18"/>
        <v>#DIV/0!</v>
      </c>
      <c r="M79" s="359" t="e">
        <f t="shared" si="18"/>
        <v>#DIV/0!</v>
      </c>
      <c r="N79" s="921" t="e">
        <f t="shared" si="18"/>
        <v>#DIV/0!</v>
      </c>
    </row>
    <row r="80" spans="1:14" s="186" customFormat="1" ht="13.5" thickBot="1">
      <c r="A80" s="366" t="s">
        <v>85</v>
      </c>
      <c r="B80" s="911" t="e">
        <f aca="true" t="shared" si="19" ref="B80:N80">B71/B72</f>
        <v>#DIV/0!</v>
      </c>
      <c r="C80" s="913" t="e">
        <f t="shared" si="19"/>
        <v>#DIV/0!</v>
      </c>
      <c r="D80" s="918" t="e">
        <f t="shared" si="19"/>
        <v>#DIV/0!</v>
      </c>
      <c r="E80" s="913" t="e">
        <f t="shared" si="19"/>
        <v>#DIV/0!</v>
      </c>
      <c r="F80" s="918" t="e">
        <f t="shared" si="19"/>
        <v>#DIV/0!</v>
      </c>
      <c r="G80" s="913" t="e">
        <f t="shared" si="19"/>
        <v>#DIV/0!</v>
      </c>
      <c r="H80" s="918" t="e">
        <f t="shared" si="19"/>
        <v>#DIV/0!</v>
      </c>
      <c r="I80" s="913" t="e">
        <f t="shared" si="19"/>
        <v>#DIV/0!</v>
      </c>
      <c r="J80" s="918" t="e">
        <f t="shared" si="19"/>
        <v>#DIV/0!</v>
      </c>
      <c r="K80" s="913" t="e">
        <f t="shared" si="19"/>
        <v>#DIV/0!</v>
      </c>
      <c r="L80" s="918" t="e">
        <f t="shared" si="19"/>
        <v>#DIV/0!</v>
      </c>
      <c r="M80" s="913" t="e">
        <f t="shared" si="19"/>
        <v>#DIV/0!</v>
      </c>
      <c r="N80" s="922" t="e">
        <f t="shared" si="19"/>
        <v>#DIV/0!</v>
      </c>
    </row>
    <row r="81" spans="1:14" s="186" customFormat="1" ht="12.75">
      <c r="A81" s="371"/>
      <c r="B81" s="372"/>
      <c r="C81" s="372"/>
      <c r="D81" s="372"/>
      <c r="E81" s="372"/>
      <c r="F81" s="372"/>
      <c r="G81" s="372"/>
      <c r="H81" s="372"/>
      <c r="I81" s="372"/>
      <c r="J81" s="372"/>
      <c r="K81" s="372"/>
      <c r="L81" s="372"/>
      <c r="M81" s="372"/>
      <c r="N81" s="372"/>
    </row>
    <row r="82" spans="1:14" s="186" customFormat="1" ht="15.75">
      <c r="A82" s="281" t="s">
        <v>336</v>
      </c>
      <c r="B82" s="282"/>
      <c r="C82" s="282"/>
      <c r="D82" s="282"/>
      <c r="E82" s="282"/>
      <c r="F82" s="282"/>
      <c r="G82" s="282"/>
      <c r="H82" s="282"/>
      <c r="I82" s="282"/>
      <c r="J82" s="282"/>
      <c r="K82" s="282"/>
      <c r="L82" s="282"/>
      <c r="M82" s="282"/>
      <c r="N82" s="282"/>
    </row>
    <row r="83" spans="1:14" s="186" customFormat="1" ht="13.5" thickBot="1">
      <c r="A83" s="283"/>
      <c r="B83" s="282"/>
      <c r="C83" s="282"/>
      <c r="D83" s="282"/>
      <c r="E83" s="282"/>
      <c r="F83" s="282"/>
      <c r="G83" s="282"/>
      <c r="H83" s="282"/>
      <c r="I83" s="282"/>
      <c r="J83" s="282"/>
      <c r="K83" s="282"/>
      <c r="L83" s="282"/>
      <c r="M83" s="282"/>
      <c r="N83" s="282"/>
    </row>
    <row r="84" spans="1:14" s="186" customFormat="1" ht="16.5" thickBot="1">
      <c r="A84" s="284" t="s">
        <v>54</v>
      </c>
      <c r="B84" s="285">
        <v>0</v>
      </c>
      <c r="C84" s="282"/>
      <c r="D84" s="282" t="s">
        <v>313</v>
      </c>
      <c r="E84" s="282"/>
      <c r="F84" s="282"/>
      <c r="G84" s="282"/>
      <c r="H84" s="282"/>
      <c r="I84" s="282"/>
      <c r="J84" s="282"/>
      <c r="K84" s="282"/>
      <c r="L84" s="282"/>
      <c r="M84" s="282"/>
      <c r="N84" s="282"/>
    </row>
    <row r="85" spans="1:14" s="186" customFormat="1" ht="15.75">
      <c r="A85" s="284"/>
      <c r="B85" s="286"/>
      <c r="C85" s="282"/>
      <c r="D85" s="282"/>
      <c r="E85" s="282"/>
      <c r="F85" s="282"/>
      <c r="G85" s="282"/>
      <c r="H85" s="282"/>
      <c r="I85" s="282"/>
      <c r="J85" s="282"/>
      <c r="K85" s="282"/>
      <c r="L85" s="282"/>
      <c r="M85" s="282"/>
      <c r="N85" s="282"/>
    </row>
    <row r="86" spans="1:14" s="186" customFormat="1" ht="16.5" thickBot="1">
      <c r="A86" s="287" t="s">
        <v>87</v>
      </c>
      <c r="B86" s="288"/>
      <c r="C86" s="289"/>
      <c r="D86" s="289"/>
      <c r="E86" s="289"/>
      <c r="F86" s="289"/>
      <c r="G86" s="289"/>
      <c r="H86" s="289"/>
      <c r="I86" s="289"/>
      <c r="J86" s="289"/>
      <c r="K86" s="289"/>
      <c r="L86" s="289"/>
      <c r="M86" s="289"/>
      <c r="N86" s="289"/>
    </row>
    <row r="87" spans="1:14" s="186" customFormat="1" ht="13.5" thickBot="1">
      <c r="A87" s="290" t="s">
        <v>56</v>
      </c>
      <c r="B87" s="291">
        <v>0</v>
      </c>
      <c r="C87" s="289"/>
      <c r="D87" s="289"/>
      <c r="E87" s="289"/>
      <c r="F87" s="289"/>
      <c r="G87" s="289"/>
      <c r="H87" s="289"/>
      <c r="I87" s="289"/>
      <c r="J87" s="289"/>
      <c r="K87" s="289"/>
      <c r="L87" s="289"/>
      <c r="M87" s="289"/>
      <c r="N87" s="289"/>
    </row>
    <row r="88" spans="1:14" s="186" customFormat="1" ht="13.5" thickBot="1">
      <c r="A88" s="290" t="s">
        <v>57</v>
      </c>
      <c r="B88" s="291">
        <v>0</v>
      </c>
      <c r="C88" s="289"/>
      <c r="D88" s="289"/>
      <c r="E88" s="289"/>
      <c r="F88" s="289"/>
      <c r="G88" s="289"/>
      <c r="H88" s="289"/>
      <c r="I88" s="289"/>
      <c r="J88" s="289"/>
      <c r="K88" s="289"/>
      <c r="L88" s="289"/>
      <c r="M88" s="289"/>
      <c r="N88" s="289"/>
    </row>
    <row r="89" spans="1:14" s="186" customFormat="1" ht="12.75">
      <c r="A89" s="290" t="s">
        <v>58</v>
      </c>
      <c r="B89" s="291">
        <v>0</v>
      </c>
      <c r="C89" s="289"/>
      <c r="D89" s="289"/>
      <c r="E89" s="289"/>
      <c r="F89" s="289"/>
      <c r="G89" s="289"/>
      <c r="H89" s="289"/>
      <c r="I89" s="289"/>
      <c r="J89" s="289"/>
      <c r="K89" s="289"/>
      <c r="L89" s="289"/>
      <c r="M89" s="289"/>
      <c r="N89" s="289"/>
    </row>
    <row r="90" spans="1:14" s="186" customFormat="1" ht="13.5" thickBot="1">
      <c r="A90" s="283"/>
      <c r="B90" s="282"/>
      <c r="C90" s="282"/>
      <c r="D90" s="282"/>
      <c r="E90" s="282"/>
      <c r="F90" s="282"/>
      <c r="G90" s="282"/>
      <c r="H90" s="282"/>
      <c r="I90" s="282"/>
      <c r="J90" s="282"/>
      <c r="K90" s="282"/>
      <c r="L90" s="282"/>
      <c r="M90" s="282"/>
      <c r="N90" s="282"/>
    </row>
    <row r="91" spans="1:14" s="186" customFormat="1" ht="25.5">
      <c r="A91" s="294" t="s">
        <v>313</v>
      </c>
      <c r="B91" s="898" t="s">
        <v>330</v>
      </c>
      <c r="C91" s="296" t="s">
        <v>342</v>
      </c>
      <c r="D91" s="903" t="s">
        <v>343</v>
      </c>
      <c r="E91" s="296" t="s">
        <v>344</v>
      </c>
      <c r="F91" s="903" t="s">
        <v>345</v>
      </c>
      <c r="G91" s="296" t="s">
        <v>346</v>
      </c>
      <c r="H91" s="903" t="s">
        <v>347</v>
      </c>
      <c r="I91" s="296" t="s">
        <v>348</v>
      </c>
      <c r="J91" s="903" t="s">
        <v>349</v>
      </c>
      <c r="K91" s="296" t="s">
        <v>350</v>
      </c>
      <c r="L91" s="903" t="s">
        <v>351</v>
      </c>
      <c r="M91" s="296" t="s">
        <v>352</v>
      </c>
      <c r="N91" s="956" t="s">
        <v>70</v>
      </c>
    </row>
    <row r="92" spans="1:14" s="186" customFormat="1" ht="12.75">
      <c r="A92" s="357" t="s">
        <v>328</v>
      </c>
      <c r="B92" s="899">
        <v>0.004</v>
      </c>
      <c r="C92" s="300">
        <v>0.004</v>
      </c>
      <c r="D92" s="904">
        <v>0.004</v>
      </c>
      <c r="E92" s="300">
        <v>0.004</v>
      </c>
      <c r="F92" s="904">
        <v>0.004</v>
      </c>
      <c r="G92" s="300">
        <v>0.004</v>
      </c>
      <c r="H92" s="904">
        <v>0.004</v>
      </c>
      <c r="I92" s="300">
        <v>0.004</v>
      </c>
      <c r="J92" s="904">
        <v>0.004</v>
      </c>
      <c r="K92" s="300">
        <v>0.004</v>
      </c>
      <c r="L92" s="904">
        <v>0.004</v>
      </c>
      <c r="M92" s="300">
        <v>0.004</v>
      </c>
      <c r="N92" s="301">
        <v>0.004</v>
      </c>
    </row>
    <row r="93" spans="1:14" s="186" customFormat="1" ht="12.75">
      <c r="A93" s="302" t="s">
        <v>72</v>
      </c>
      <c r="B93" s="900">
        <f>M59*(1+C92)</f>
        <v>518218.8884930277</v>
      </c>
      <c r="C93" s="304">
        <f aca="true" t="shared" si="20" ref="C93:L93">B93*(1+B92)</f>
        <v>520291.7640469998</v>
      </c>
      <c r="D93" s="304">
        <f t="shared" si="20"/>
        <v>522372.9311031878</v>
      </c>
      <c r="E93" s="304">
        <f t="shared" si="20"/>
        <v>524462.4228276005</v>
      </c>
      <c r="F93" s="304">
        <f t="shared" si="20"/>
        <v>526560.2725189109</v>
      </c>
      <c r="G93" s="304">
        <f t="shared" si="20"/>
        <v>528666.5136089866</v>
      </c>
      <c r="H93" s="304">
        <f t="shared" si="20"/>
        <v>530781.1796634226</v>
      </c>
      <c r="I93" s="304">
        <f t="shared" si="20"/>
        <v>532904.3043820764</v>
      </c>
      <c r="J93" s="304">
        <f t="shared" si="20"/>
        <v>535035.9215996047</v>
      </c>
      <c r="K93" s="304">
        <f t="shared" si="20"/>
        <v>537176.065286003</v>
      </c>
      <c r="L93" s="304">
        <f t="shared" si="20"/>
        <v>539324.7695471471</v>
      </c>
      <c r="M93" s="304">
        <f>L93*(1+M92)</f>
        <v>541482.0686253357</v>
      </c>
      <c r="N93" s="305">
        <f>AVERAGE(B93:M93)</f>
        <v>529773.0918085253</v>
      </c>
    </row>
    <row r="94" spans="1:14" s="186" customFormat="1" ht="13.5" thickBot="1">
      <c r="A94" s="306" t="s">
        <v>73</v>
      </c>
      <c r="B94" s="901">
        <f aca="true" t="shared" si="21" ref="B94:N94">$B$84</f>
        <v>0</v>
      </c>
      <c r="C94" s="308">
        <f t="shared" si="21"/>
        <v>0</v>
      </c>
      <c r="D94" s="308">
        <f t="shared" si="21"/>
        <v>0</v>
      </c>
      <c r="E94" s="308">
        <f t="shared" si="21"/>
        <v>0</v>
      </c>
      <c r="F94" s="308">
        <f t="shared" si="21"/>
        <v>0</v>
      </c>
      <c r="G94" s="308">
        <f t="shared" si="21"/>
        <v>0</v>
      </c>
      <c r="H94" s="308">
        <f t="shared" si="21"/>
        <v>0</v>
      </c>
      <c r="I94" s="308">
        <f t="shared" si="21"/>
        <v>0</v>
      </c>
      <c r="J94" s="308">
        <f t="shared" si="21"/>
        <v>0</v>
      </c>
      <c r="K94" s="308">
        <f t="shared" si="21"/>
        <v>0</v>
      </c>
      <c r="L94" s="308">
        <f t="shared" si="21"/>
        <v>0</v>
      </c>
      <c r="M94" s="308">
        <f t="shared" si="21"/>
        <v>0</v>
      </c>
      <c r="N94" s="309">
        <f t="shared" si="21"/>
        <v>0</v>
      </c>
    </row>
    <row r="95" spans="1:14" s="186" customFormat="1" ht="14.25" thickBot="1" thickTop="1">
      <c r="A95" s="310" t="s">
        <v>2</v>
      </c>
      <c r="B95" s="902">
        <f aca="true" t="shared" si="22" ref="B95:M95">B93*B94</f>
        <v>0</v>
      </c>
      <c r="C95" s="312">
        <f t="shared" si="22"/>
        <v>0</v>
      </c>
      <c r="D95" s="326">
        <f t="shared" si="22"/>
        <v>0</v>
      </c>
      <c r="E95" s="312">
        <f t="shared" si="22"/>
        <v>0</v>
      </c>
      <c r="F95" s="326">
        <f t="shared" si="22"/>
        <v>0</v>
      </c>
      <c r="G95" s="312">
        <f t="shared" si="22"/>
        <v>0</v>
      </c>
      <c r="H95" s="326">
        <f t="shared" si="22"/>
        <v>0</v>
      </c>
      <c r="I95" s="312">
        <f t="shared" si="22"/>
        <v>0</v>
      </c>
      <c r="J95" s="326">
        <f t="shared" si="22"/>
        <v>0</v>
      </c>
      <c r="K95" s="312">
        <f t="shared" si="22"/>
        <v>0</v>
      </c>
      <c r="L95" s="326">
        <f t="shared" si="22"/>
        <v>0</v>
      </c>
      <c r="M95" s="312">
        <f t="shared" si="22"/>
        <v>0</v>
      </c>
      <c r="N95" s="856">
        <f>SUM(B95:M95)</f>
        <v>0</v>
      </c>
    </row>
    <row r="96" spans="1:14" ht="15.75">
      <c r="A96" s="314"/>
      <c r="B96" s="315"/>
      <c r="C96" s="315"/>
      <c r="D96" s="315"/>
      <c r="E96" s="315"/>
      <c r="F96" s="315"/>
      <c r="G96" s="316"/>
      <c r="H96" s="315"/>
      <c r="I96" s="316"/>
      <c r="J96" s="317"/>
      <c r="K96" s="318"/>
      <c r="L96" s="319"/>
      <c r="M96" s="320"/>
      <c r="N96" s="321"/>
    </row>
    <row r="97" spans="1:14" s="186" customFormat="1" ht="12.75">
      <c r="A97" s="322" t="s">
        <v>88</v>
      </c>
      <c r="B97" s="323"/>
      <c r="C97" s="323"/>
      <c r="D97" s="323"/>
      <c r="E97" s="323"/>
      <c r="F97" s="323"/>
      <c r="G97" s="323"/>
      <c r="H97" s="323"/>
      <c r="I97" s="323"/>
      <c r="J97" s="323"/>
      <c r="K97" s="323"/>
      <c r="L97" s="323"/>
      <c r="M97" s="323"/>
      <c r="N97" s="324"/>
    </row>
    <row r="98" spans="1:14" s="186" customFormat="1" ht="13.5" thickBot="1">
      <c r="A98" s="325"/>
      <c r="B98" s="326"/>
      <c r="C98" s="326"/>
      <c r="D98" s="326"/>
      <c r="E98" s="326"/>
      <c r="F98" s="326"/>
      <c r="G98" s="326"/>
      <c r="H98" s="326"/>
      <c r="I98" s="326"/>
      <c r="J98" s="326"/>
      <c r="K98" s="326"/>
      <c r="L98" s="326"/>
      <c r="M98" s="326"/>
      <c r="N98" s="327"/>
    </row>
    <row r="99" spans="1:14" s="186" customFormat="1" ht="25.5" customHeight="1" thickBot="1">
      <c r="A99" s="294" t="s">
        <v>313</v>
      </c>
      <c r="B99" s="898" t="s">
        <v>330</v>
      </c>
      <c r="C99" s="296" t="s">
        <v>342</v>
      </c>
      <c r="D99" s="903" t="s">
        <v>343</v>
      </c>
      <c r="E99" s="296" t="s">
        <v>344</v>
      </c>
      <c r="F99" s="903" t="s">
        <v>345</v>
      </c>
      <c r="G99" s="296" t="s">
        <v>346</v>
      </c>
      <c r="H99" s="903" t="s">
        <v>347</v>
      </c>
      <c r="I99" s="296" t="s">
        <v>348</v>
      </c>
      <c r="J99" s="903" t="s">
        <v>349</v>
      </c>
      <c r="K99" s="296" t="s">
        <v>350</v>
      </c>
      <c r="L99" s="903" t="s">
        <v>351</v>
      </c>
      <c r="M99" s="296" t="s">
        <v>352</v>
      </c>
      <c r="N99" s="956" t="s">
        <v>75</v>
      </c>
    </row>
    <row r="100" spans="1:14" s="186" customFormat="1" ht="14.25" thickBot="1" thickTop="1">
      <c r="A100" s="330" t="s">
        <v>76</v>
      </c>
      <c r="B100" s="906">
        <f aca="true" t="shared" si="23" ref="B100:N100">B93*6%</f>
        <v>31093.133309581663</v>
      </c>
      <c r="C100" s="912">
        <f t="shared" si="23"/>
        <v>31217.505842819988</v>
      </c>
      <c r="D100" s="912">
        <f t="shared" si="23"/>
        <v>31342.375866191265</v>
      </c>
      <c r="E100" s="912">
        <f t="shared" si="23"/>
        <v>31467.74536965603</v>
      </c>
      <c r="F100" s="912">
        <f t="shared" si="23"/>
        <v>31593.616351134653</v>
      </c>
      <c r="G100" s="912">
        <f t="shared" si="23"/>
        <v>31719.990816539197</v>
      </c>
      <c r="H100" s="912">
        <f t="shared" si="23"/>
        <v>31846.87077980536</v>
      </c>
      <c r="I100" s="912">
        <f t="shared" si="23"/>
        <v>31974.25826292458</v>
      </c>
      <c r="J100" s="912">
        <f t="shared" si="23"/>
        <v>32102.155295976278</v>
      </c>
      <c r="K100" s="912">
        <f t="shared" si="23"/>
        <v>32230.563917160183</v>
      </c>
      <c r="L100" s="912">
        <f t="shared" si="23"/>
        <v>32359.486172828823</v>
      </c>
      <c r="M100" s="912">
        <f t="shared" si="23"/>
        <v>32488.924117520142</v>
      </c>
      <c r="N100" s="953">
        <f t="shared" si="23"/>
        <v>31786.385508511514</v>
      </c>
    </row>
    <row r="101" spans="1:14" s="186" customFormat="1" ht="12.75">
      <c r="A101" s="333" t="s">
        <v>77</v>
      </c>
      <c r="B101" s="923" t="s">
        <v>313</v>
      </c>
      <c r="C101" s="924" t="s">
        <v>313</v>
      </c>
      <c r="D101" s="925" t="s">
        <v>313</v>
      </c>
      <c r="E101" s="924" t="s">
        <v>313</v>
      </c>
      <c r="F101" s="925" t="s">
        <v>313</v>
      </c>
      <c r="G101" s="924" t="s">
        <v>313</v>
      </c>
      <c r="H101" s="925" t="s">
        <v>313</v>
      </c>
      <c r="I101" s="924" t="s">
        <v>313</v>
      </c>
      <c r="J101" s="925" t="s">
        <v>313</v>
      </c>
      <c r="K101" s="924" t="s">
        <v>313</v>
      </c>
      <c r="L101" s="925" t="s">
        <v>313</v>
      </c>
      <c r="M101" s="924" t="s">
        <v>313</v>
      </c>
      <c r="N101" s="926" t="s">
        <v>313</v>
      </c>
    </row>
    <row r="102" spans="1:14" s="186" customFormat="1" ht="12.75">
      <c r="A102" s="415" t="s">
        <v>354</v>
      </c>
      <c r="B102" s="930">
        <v>0</v>
      </c>
      <c r="C102" s="931">
        <v>0</v>
      </c>
      <c r="D102" s="932">
        <v>0</v>
      </c>
      <c r="E102" s="931">
        <v>0</v>
      </c>
      <c r="F102" s="932">
        <v>0</v>
      </c>
      <c r="G102" s="931">
        <v>0</v>
      </c>
      <c r="H102" s="932">
        <v>0</v>
      </c>
      <c r="I102" s="931">
        <v>0</v>
      </c>
      <c r="J102" s="932">
        <v>0</v>
      </c>
      <c r="K102" s="931">
        <v>0</v>
      </c>
      <c r="L102" s="932">
        <v>0</v>
      </c>
      <c r="M102" s="931">
        <v>0</v>
      </c>
      <c r="N102" s="933">
        <f>SUM(B102:M102)</f>
        <v>0</v>
      </c>
    </row>
    <row r="103" spans="1:14" s="186" customFormat="1" ht="12.75">
      <c r="A103" s="415" t="s">
        <v>355</v>
      </c>
      <c r="B103" s="934">
        <v>0</v>
      </c>
      <c r="C103" s="935">
        <v>0</v>
      </c>
      <c r="D103" s="936">
        <v>0</v>
      </c>
      <c r="E103" s="935">
        <v>0</v>
      </c>
      <c r="F103" s="936">
        <v>0</v>
      </c>
      <c r="G103" s="935">
        <v>0</v>
      </c>
      <c r="H103" s="936">
        <v>0</v>
      </c>
      <c r="I103" s="935">
        <v>0</v>
      </c>
      <c r="J103" s="936">
        <v>0</v>
      </c>
      <c r="K103" s="935">
        <v>0</v>
      </c>
      <c r="L103" s="936">
        <v>0</v>
      </c>
      <c r="M103" s="935">
        <v>0</v>
      </c>
      <c r="N103" s="933">
        <f>SUM(B103:M103)</f>
        <v>0</v>
      </c>
    </row>
    <row r="104" spans="1:14" s="186" customFormat="1" ht="12.75">
      <c r="A104" s="335" t="s">
        <v>78</v>
      </c>
      <c r="B104" s="930">
        <v>0</v>
      </c>
      <c r="C104" s="931">
        <v>0</v>
      </c>
      <c r="D104" s="932">
        <v>0</v>
      </c>
      <c r="E104" s="931">
        <v>0</v>
      </c>
      <c r="F104" s="932">
        <v>0</v>
      </c>
      <c r="G104" s="931">
        <v>0</v>
      </c>
      <c r="H104" s="932">
        <v>0</v>
      </c>
      <c r="I104" s="931">
        <v>0</v>
      </c>
      <c r="J104" s="932">
        <v>0</v>
      </c>
      <c r="K104" s="931">
        <v>0</v>
      </c>
      <c r="L104" s="932">
        <v>0</v>
      </c>
      <c r="M104" s="931">
        <v>0</v>
      </c>
      <c r="N104" s="933">
        <f>SUM(B104:M104)</f>
        <v>0</v>
      </c>
    </row>
    <row r="105" spans="1:14" s="186" customFormat="1" ht="13.5" thickBot="1">
      <c r="A105" s="339" t="s">
        <v>79</v>
      </c>
      <c r="B105" s="927">
        <v>0</v>
      </c>
      <c r="C105" s="928">
        <v>0</v>
      </c>
      <c r="D105" s="929">
        <v>0</v>
      </c>
      <c r="E105" s="928">
        <v>0</v>
      </c>
      <c r="F105" s="929">
        <v>0</v>
      </c>
      <c r="G105" s="928">
        <v>0</v>
      </c>
      <c r="H105" s="929">
        <v>0</v>
      </c>
      <c r="I105" s="928">
        <v>0</v>
      </c>
      <c r="J105" s="929">
        <v>0</v>
      </c>
      <c r="K105" s="928">
        <v>0</v>
      </c>
      <c r="L105" s="929">
        <v>0</v>
      </c>
      <c r="M105" s="928">
        <v>0</v>
      </c>
      <c r="N105" s="933">
        <f>SUM(B105:M105)</f>
        <v>0</v>
      </c>
    </row>
    <row r="106" spans="1:16" s="186" customFormat="1" ht="13.5" thickTop="1">
      <c r="A106" s="330" t="s">
        <v>80</v>
      </c>
      <c r="B106" s="907">
        <f aca="true" t="shared" si="24" ref="B106:N106">SUM(B101:B105)</f>
        <v>0</v>
      </c>
      <c r="C106" s="344">
        <f t="shared" si="24"/>
        <v>0</v>
      </c>
      <c r="D106" s="914">
        <f t="shared" si="24"/>
        <v>0</v>
      </c>
      <c r="E106" s="344">
        <f t="shared" si="24"/>
        <v>0</v>
      </c>
      <c r="F106" s="914">
        <f t="shared" si="24"/>
        <v>0</v>
      </c>
      <c r="G106" s="344">
        <f t="shared" si="24"/>
        <v>0</v>
      </c>
      <c r="H106" s="914">
        <f t="shared" si="24"/>
        <v>0</v>
      </c>
      <c r="I106" s="344">
        <f t="shared" si="24"/>
        <v>0</v>
      </c>
      <c r="J106" s="914">
        <f t="shared" si="24"/>
        <v>0</v>
      </c>
      <c r="K106" s="344">
        <f t="shared" si="24"/>
        <v>0</v>
      </c>
      <c r="L106" s="914">
        <f t="shared" si="24"/>
        <v>0</v>
      </c>
      <c r="M106" s="344">
        <f t="shared" si="24"/>
        <v>0</v>
      </c>
      <c r="N106" s="919">
        <f t="shared" si="24"/>
        <v>0</v>
      </c>
      <c r="P106" s="186" t="s">
        <v>313</v>
      </c>
    </row>
    <row r="107" spans="1:14" s="186" customFormat="1" ht="12.75">
      <c r="A107" s="335" t="s">
        <v>359</v>
      </c>
      <c r="B107" s="938"/>
      <c r="C107" s="939"/>
      <c r="D107" s="940"/>
      <c r="E107" s="939"/>
      <c r="F107" s="940"/>
      <c r="G107" s="939"/>
      <c r="H107" s="940"/>
      <c r="I107" s="939"/>
      <c r="J107" s="940"/>
      <c r="K107" s="939"/>
      <c r="L107" s="940"/>
      <c r="M107" s="939"/>
      <c r="N107" s="941"/>
    </row>
    <row r="108" spans="1:14" s="186" customFormat="1" ht="12.75">
      <c r="A108" s="335" t="s">
        <v>357</v>
      </c>
      <c r="B108" s="942">
        <v>0</v>
      </c>
      <c r="C108" s="943">
        <v>0</v>
      </c>
      <c r="D108" s="944">
        <v>0</v>
      </c>
      <c r="E108" s="943">
        <v>0</v>
      </c>
      <c r="F108" s="944">
        <v>0</v>
      </c>
      <c r="G108" s="943">
        <v>0</v>
      </c>
      <c r="H108" s="944">
        <v>0</v>
      </c>
      <c r="I108" s="943">
        <v>0</v>
      </c>
      <c r="J108" s="944">
        <v>0</v>
      </c>
      <c r="K108" s="943">
        <v>0</v>
      </c>
      <c r="L108" s="944">
        <v>0</v>
      </c>
      <c r="M108" s="943">
        <v>0</v>
      </c>
      <c r="N108" s="933">
        <f>SUM(B108:M108)</f>
        <v>0</v>
      </c>
    </row>
    <row r="109" spans="1:14" s="186" customFormat="1" ht="12.75">
      <c r="A109" s="937" t="s">
        <v>358</v>
      </c>
      <c r="B109" s="945">
        <v>0</v>
      </c>
      <c r="C109" s="946">
        <v>0</v>
      </c>
      <c r="D109" s="947">
        <v>0</v>
      </c>
      <c r="E109" s="946">
        <v>0</v>
      </c>
      <c r="F109" s="947">
        <v>0</v>
      </c>
      <c r="G109" s="946">
        <v>0</v>
      </c>
      <c r="H109" s="947">
        <v>0</v>
      </c>
      <c r="I109" s="946">
        <v>0</v>
      </c>
      <c r="J109" s="947">
        <v>0</v>
      </c>
      <c r="K109" s="946">
        <v>0</v>
      </c>
      <c r="L109" s="947">
        <v>0</v>
      </c>
      <c r="M109" s="946">
        <v>0</v>
      </c>
      <c r="N109" s="933">
        <f>SUM(B109:M109)</f>
        <v>0</v>
      </c>
    </row>
    <row r="110" spans="1:14" s="186" customFormat="1" ht="12.75">
      <c r="A110" s="346" t="s">
        <v>89</v>
      </c>
      <c r="B110" s="908">
        <f aca="true" t="shared" si="25" ref="B110:N110">B106/B100</f>
        <v>0</v>
      </c>
      <c r="C110" s="348">
        <f t="shared" si="25"/>
        <v>0</v>
      </c>
      <c r="D110" s="915">
        <f t="shared" si="25"/>
        <v>0</v>
      </c>
      <c r="E110" s="348">
        <f t="shared" si="25"/>
        <v>0</v>
      </c>
      <c r="F110" s="915">
        <f t="shared" si="25"/>
        <v>0</v>
      </c>
      <c r="G110" s="348">
        <f t="shared" si="25"/>
        <v>0</v>
      </c>
      <c r="H110" s="915">
        <f t="shared" si="25"/>
        <v>0</v>
      </c>
      <c r="I110" s="348">
        <f t="shared" si="25"/>
        <v>0</v>
      </c>
      <c r="J110" s="915">
        <f t="shared" si="25"/>
        <v>0</v>
      </c>
      <c r="K110" s="348">
        <f t="shared" si="25"/>
        <v>0</v>
      </c>
      <c r="L110" s="915">
        <f t="shared" si="25"/>
        <v>0</v>
      </c>
      <c r="M110" s="348">
        <f t="shared" si="25"/>
        <v>0</v>
      </c>
      <c r="N110" s="920">
        <f t="shared" si="25"/>
        <v>0</v>
      </c>
    </row>
    <row r="111" spans="1:14" s="186" customFormat="1" ht="12.75">
      <c r="A111" s="352" t="s">
        <v>82</v>
      </c>
      <c r="B111" s="909">
        <f>B100/B93</f>
        <v>0.06</v>
      </c>
      <c r="C111" s="354">
        <f aca="true" t="shared" si="26" ref="C111:N111">C100/C93</f>
        <v>0.06</v>
      </c>
      <c r="D111" s="916">
        <f t="shared" si="26"/>
        <v>0.06</v>
      </c>
      <c r="E111" s="354">
        <f t="shared" si="26"/>
        <v>0.06</v>
      </c>
      <c r="F111" s="916">
        <f t="shared" si="26"/>
        <v>0.06</v>
      </c>
      <c r="G111" s="354">
        <f t="shared" si="26"/>
        <v>0.06</v>
      </c>
      <c r="H111" s="916">
        <f t="shared" si="26"/>
        <v>0.06</v>
      </c>
      <c r="I111" s="354">
        <f t="shared" si="26"/>
        <v>0.06</v>
      </c>
      <c r="J111" s="916">
        <f t="shared" si="26"/>
        <v>0.06</v>
      </c>
      <c r="K111" s="354">
        <f t="shared" si="26"/>
        <v>0.06</v>
      </c>
      <c r="L111" s="916">
        <f t="shared" si="26"/>
        <v>0.06</v>
      </c>
      <c r="M111" s="354">
        <f t="shared" si="26"/>
        <v>0.06</v>
      </c>
      <c r="N111" s="355">
        <f t="shared" si="26"/>
        <v>0.06</v>
      </c>
    </row>
    <row r="112" spans="1:14" s="186" customFormat="1" ht="12.75">
      <c r="A112" s="357" t="s">
        <v>83</v>
      </c>
      <c r="B112" s="948" t="e">
        <f aca="true" t="shared" si="27" ref="B112:N112">(B102+B103)/B106</f>
        <v>#DIV/0!</v>
      </c>
      <c r="C112" s="949" t="e">
        <f t="shared" si="27"/>
        <v>#DIV/0!</v>
      </c>
      <c r="D112" s="949" t="e">
        <f t="shared" si="27"/>
        <v>#DIV/0!</v>
      </c>
      <c r="E112" s="949" t="e">
        <f t="shared" si="27"/>
        <v>#DIV/0!</v>
      </c>
      <c r="F112" s="949" t="e">
        <f t="shared" si="27"/>
        <v>#DIV/0!</v>
      </c>
      <c r="G112" s="949" t="e">
        <f t="shared" si="27"/>
        <v>#DIV/0!</v>
      </c>
      <c r="H112" s="949" t="e">
        <f t="shared" si="27"/>
        <v>#DIV/0!</v>
      </c>
      <c r="I112" s="949" t="e">
        <f t="shared" si="27"/>
        <v>#DIV/0!</v>
      </c>
      <c r="J112" s="949" t="e">
        <f t="shared" si="27"/>
        <v>#DIV/0!</v>
      </c>
      <c r="K112" s="949" t="e">
        <f t="shared" si="27"/>
        <v>#DIV/0!</v>
      </c>
      <c r="L112" s="949" t="e">
        <f t="shared" si="27"/>
        <v>#DIV/0!</v>
      </c>
      <c r="M112" s="949" t="e">
        <f t="shared" si="27"/>
        <v>#DIV/0!</v>
      </c>
      <c r="N112" s="950" t="e">
        <f t="shared" si="27"/>
        <v>#DIV/0!</v>
      </c>
    </row>
    <row r="113" spans="1:14" s="186" customFormat="1" ht="12.75">
      <c r="A113" s="335" t="s">
        <v>84</v>
      </c>
      <c r="B113" s="910" t="e">
        <f aca="true" t="shared" si="28" ref="B113:N113">B104/B106</f>
        <v>#DIV/0!</v>
      </c>
      <c r="C113" s="359" t="e">
        <f t="shared" si="28"/>
        <v>#DIV/0!</v>
      </c>
      <c r="D113" s="917" t="e">
        <f t="shared" si="28"/>
        <v>#DIV/0!</v>
      </c>
      <c r="E113" s="359" t="e">
        <f t="shared" si="28"/>
        <v>#DIV/0!</v>
      </c>
      <c r="F113" s="917" t="e">
        <f t="shared" si="28"/>
        <v>#DIV/0!</v>
      </c>
      <c r="G113" s="359" t="e">
        <f t="shared" si="28"/>
        <v>#DIV/0!</v>
      </c>
      <c r="H113" s="917" t="e">
        <f t="shared" si="28"/>
        <v>#DIV/0!</v>
      </c>
      <c r="I113" s="359" t="e">
        <f t="shared" si="28"/>
        <v>#DIV/0!</v>
      </c>
      <c r="J113" s="917" t="e">
        <f t="shared" si="28"/>
        <v>#DIV/0!</v>
      </c>
      <c r="K113" s="359" t="e">
        <f t="shared" si="28"/>
        <v>#DIV/0!</v>
      </c>
      <c r="L113" s="917" t="e">
        <f t="shared" si="28"/>
        <v>#DIV/0!</v>
      </c>
      <c r="M113" s="359" t="e">
        <f t="shared" si="28"/>
        <v>#DIV/0!</v>
      </c>
      <c r="N113" s="921" t="e">
        <f t="shared" si="28"/>
        <v>#DIV/0!</v>
      </c>
    </row>
    <row r="114" spans="1:14" s="186" customFormat="1" ht="13.5" thickBot="1">
      <c r="A114" s="366" t="s">
        <v>85</v>
      </c>
      <c r="B114" s="911" t="e">
        <f aca="true" t="shared" si="29" ref="B114:N114">B105/B106</f>
        <v>#DIV/0!</v>
      </c>
      <c r="C114" s="913" t="e">
        <f t="shared" si="29"/>
        <v>#DIV/0!</v>
      </c>
      <c r="D114" s="918" t="e">
        <f t="shared" si="29"/>
        <v>#DIV/0!</v>
      </c>
      <c r="E114" s="913" t="e">
        <f t="shared" si="29"/>
        <v>#DIV/0!</v>
      </c>
      <c r="F114" s="918" t="e">
        <f t="shared" si="29"/>
        <v>#DIV/0!</v>
      </c>
      <c r="G114" s="913" t="e">
        <f t="shared" si="29"/>
        <v>#DIV/0!</v>
      </c>
      <c r="H114" s="918" t="e">
        <f t="shared" si="29"/>
        <v>#DIV/0!</v>
      </c>
      <c r="I114" s="913" t="e">
        <f t="shared" si="29"/>
        <v>#DIV/0!</v>
      </c>
      <c r="J114" s="918" t="e">
        <f t="shared" si="29"/>
        <v>#DIV/0!</v>
      </c>
      <c r="K114" s="913" t="e">
        <f t="shared" si="29"/>
        <v>#DIV/0!</v>
      </c>
      <c r="L114" s="918" t="e">
        <f t="shared" si="29"/>
        <v>#DIV/0!</v>
      </c>
      <c r="M114" s="913" t="e">
        <f t="shared" si="29"/>
        <v>#DIV/0!</v>
      </c>
      <c r="N114" s="922" t="e">
        <f t="shared" si="29"/>
        <v>#DIV/0!</v>
      </c>
    </row>
    <row r="115" spans="1:14" s="186" customFormat="1" ht="12.75">
      <c r="A115" s="371"/>
      <c r="B115" s="372"/>
      <c r="C115" s="372"/>
      <c r="D115" s="372"/>
      <c r="E115" s="372"/>
      <c r="F115" s="372"/>
      <c r="G115" s="372"/>
      <c r="H115" s="372"/>
      <c r="I115" s="372"/>
      <c r="J115" s="372"/>
      <c r="K115" s="372"/>
      <c r="L115" s="372"/>
      <c r="M115" s="372"/>
      <c r="N115" s="372"/>
    </row>
    <row r="116" spans="1:14" s="186" customFormat="1" ht="15.75">
      <c r="A116" s="281" t="s">
        <v>337</v>
      </c>
      <c r="B116" s="282"/>
      <c r="C116" s="282"/>
      <c r="D116" s="282"/>
      <c r="E116" s="282"/>
      <c r="F116" s="282"/>
      <c r="G116" s="282"/>
      <c r="H116" s="282"/>
      <c r="I116" s="282"/>
      <c r="J116" s="282"/>
      <c r="K116" s="282"/>
      <c r="L116" s="282"/>
      <c r="M116" s="282"/>
      <c r="N116" s="282"/>
    </row>
    <row r="117" spans="1:14" s="186" customFormat="1" ht="13.5" thickBot="1">
      <c r="A117" s="283"/>
      <c r="B117" s="282"/>
      <c r="C117" s="282"/>
      <c r="D117" s="282"/>
      <c r="E117" s="282"/>
      <c r="F117" s="282"/>
      <c r="G117" s="282"/>
      <c r="H117" s="282"/>
      <c r="I117" s="282"/>
      <c r="J117" s="282"/>
      <c r="K117" s="282"/>
      <c r="L117" s="282"/>
      <c r="M117" s="282"/>
      <c r="N117" s="282"/>
    </row>
    <row r="118" spans="1:14" s="186" customFormat="1" ht="16.5" thickBot="1">
      <c r="A118" s="284" t="s">
        <v>54</v>
      </c>
      <c r="B118" s="285">
        <v>0</v>
      </c>
      <c r="C118" s="282"/>
      <c r="D118" s="282" t="s">
        <v>313</v>
      </c>
      <c r="E118" s="282"/>
      <c r="F118" s="282"/>
      <c r="G118" s="282"/>
      <c r="H118" s="282"/>
      <c r="I118" s="282"/>
      <c r="J118" s="282"/>
      <c r="K118" s="282"/>
      <c r="L118" s="282"/>
      <c r="M118" s="282"/>
      <c r="N118" s="282"/>
    </row>
    <row r="119" spans="1:14" s="186" customFormat="1" ht="15.75">
      <c r="A119" s="284"/>
      <c r="B119" s="286"/>
      <c r="C119" s="282"/>
      <c r="D119" s="282"/>
      <c r="E119" s="282"/>
      <c r="F119" s="282"/>
      <c r="G119" s="282"/>
      <c r="H119" s="282"/>
      <c r="I119" s="282"/>
      <c r="J119" s="282"/>
      <c r="K119" s="282"/>
      <c r="L119" s="282"/>
      <c r="M119" s="282"/>
      <c r="N119" s="282"/>
    </row>
    <row r="120" spans="1:14" s="186" customFormat="1" ht="16.5" thickBot="1">
      <c r="A120" s="287" t="s">
        <v>87</v>
      </c>
      <c r="B120" s="288"/>
      <c r="C120" s="289"/>
      <c r="D120" s="289"/>
      <c r="E120" s="289"/>
      <c r="F120" s="289"/>
      <c r="G120" s="289"/>
      <c r="H120" s="289"/>
      <c r="I120" s="289"/>
      <c r="J120" s="289"/>
      <c r="K120" s="289"/>
      <c r="L120" s="289"/>
      <c r="M120" s="289"/>
      <c r="N120" s="289"/>
    </row>
    <row r="121" spans="1:14" s="186" customFormat="1" ht="13.5" thickBot="1">
      <c r="A121" s="290" t="s">
        <v>56</v>
      </c>
      <c r="B121" s="291">
        <v>0</v>
      </c>
      <c r="C121" s="289"/>
      <c r="D121" s="289"/>
      <c r="E121" s="289"/>
      <c r="F121" s="289"/>
      <c r="G121" s="289"/>
      <c r="H121" s="289"/>
      <c r="I121" s="289"/>
      <c r="J121" s="289"/>
      <c r="K121" s="289"/>
      <c r="L121" s="289"/>
      <c r="M121" s="289"/>
      <c r="N121" s="289"/>
    </row>
    <row r="122" spans="1:14" s="186" customFormat="1" ht="13.5" thickBot="1">
      <c r="A122" s="290" t="s">
        <v>57</v>
      </c>
      <c r="B122" s="291">
        <v>0</v>
      </c>
      <c r="C122" s="289"/>
      <c r="D122" s="289"/>
      <c r="E122" s="289"/>
      <c r="F122" s="289"/>
      <c r="G122" s="289"/>
      <c r="H122" s="289"/>
      <c r="I122" s="289"/>
      <c r="J122" s="289"/>
      <c r="K122" s="289"/>
      <c r="L122" s="289"/>
      <c r="M122" s="289"/>
      <c r="N122" s="289"/>
    </row>
    <row r="123" spans="1:14" s="186" customFormat="1" ht="12.75">
      <c r="A123" s="290" t="s">
        <v>58</v>
      </c>
      <c r="B123" s="291">
        <v>0</v>
      </c>
      <c r="C123" s="289"/>
      <c r="D123" s="289"/>
      <c r="E123" s="289"/>
      <c r="F123" s="289"/>
      <c r="G123" s="289"/>
      <c r="H123" s="289"/>
      <c r="I123" s="289"/>
      <c r="J123" s="289"/>
      <c r="K123" s="289"/>
      <c r="L123" s="289"/>
      <c r="M123" s="289"/>
      <c r="N123" s="289"/>
    </row>
    <row r="124" spans="1:14" s="186" customFormat="1" ht="13.5" thickBot="1">
      <c r="A124" s="283"/>
      <c r="B124" s="282"/>
      <c r="C124" s="282"/>
      <c r="D124" s="282"/>
      <c r="E124" s="282"/>
      <c r="F124" s="282"/>
      <c r="G124" s="282"/>
      <c r="H124" s="282"/>
      <c r="I124" s="282"/>
      <c r="J124" s="282"/>
      <c r="K124" s="282"/>
      <c r="L124" s="282"/>
      <c r="M124" s="282"/>
      <c r="N124" s="282"/>
    </row>
    <row r="125" spans="1:14" s="186" customFormat="1" ht="25.5">
      <c r="A125" s="294" t="s">
        <v>313</v>
      </c>
      <c r="B125" s="898" t="s">
        <v>330</v>
      </c>
      <c r="C125" s="296" t="s">
        <v>342</v>
      </c>
      <c r="D125" s="903" t="s">
        <v>343</v>
      </c>
      <c r="E125" s="296" t="s">
        <v>344</v>
      </c>
      <c r="F125" s="903" t="s">
        <v>345</v>
      </c>
      <c r="G125" s="296" t="s">
        <v>346</v>
      </c>
      <c r="H125" s="903" t="s">
        <v>347</v>
      </c>
      <c r="I125" s="296" t="s">
        <v>348</v>
      </c>
      <c r="J125" s="903" t="s">
        <v>349</v>
      </c>
      <c r="K125" s="296" t="s">
        <v>350</v>
      </c>
      <c r="L125" s="903" t="s">
        <v>351</v>
      </c>
      <c r="M125" s="296" t="s">
        <v>352</v>
      </c>
      <c r="N125" s="956" t="s">
        <v>70</v>
      </c>
    </row>
    <row r="126" spans="1:14" s="186" customFormat="1" ht="12.75">
      <c r="A126" s="357" t="s">
        <v>328</v>
      </c>
      <c r="B126" s="899">
        <f aca="true" t="shared" si="30" ref="B126:N126">B92</f>
        <v>0.004</v>
      </c>
      <c r="C126" s="300">
        <f t="shared" si="30"/>
        <v>0.004</v>
      </c>
      <c r="D126" s="904">
        <f t="shared" si="30"/>
        <v>0.004</v>
      </c>
      <c r="E126" s="300">
        <f t="shared" si="30"/>
        <v>0.004</v>
      </c>
      <c r="F126" s="904">
        <f t="shared" si="30"/>
        <v>0.004</v>
      </c>
      <c r="G126" s="300">
        <f t="shared" si="30"/>
        <v>0.004</v>
      </c>
      <c r="H126" s="904">
        <f t="shared" si="30"/>
        <v>0.004</v>
      </c>
      <c r="I126" s="300">
        <f t="shared" si="30"/>
        <v>0.004</v>
      </c>
      <c r="J126" s="904">
        <f t="shared" si="30"/>
        <v>0.004</v>
      </c>
      <c r="K126" s="300">
        <f t="shared" si="30"/>
        <v>0.004</v>
      </c>
      <c r="L126" s="904">
        <f t="shared" si="30"/>
        <v>0.004</v>
      </c>
      <c r="M126" s="300">
        <f t="shared" si="30"/>
        <v>0.004</v>
      </c>
      <c r="N126" s="301">
        <f t="shared" si="30"/>
        <v>0.004</v>
      </c>
    </row>
    <row r="127" spans="1:14" s="186" customFormat="1" ht="12.75">
      <c r="A127" s="302" t="s">
        <v>72</v>
      </c>
      <c r="B127" s="900">
        <f>M93*(1+C126)</f>
        <v>543647.996899837</v>
      </c>
      <c r="C127" s="304">
        <f aca="true" t="shared" si="31" ref="C127:L127">B127*(1+B126)</f>
        <v>545822.5888874364</v>
      </c>
      <c r="D127" s="304">
        <f t="shared" si="31"/>
        <v>548005.8792429862</v>
      </c>
      <c r="E127" s="304">
        <f t="shared" si="31"/>
        <v>550197.9027599582</v>
      </c>
      <c r="F127" s="304">
        <f t="shared" si="31"/>
        <v>552398.694370998</v>
      </c>
      <c r="G127" s="304">
        <f t="shared" si="31"/>
        <v>554608.2891484819</v>
      </c>
      <c r="H127" s="304">
        <f t="shared" si="31"/>
        <v>556826.7223050758</v>
      </c>
      <c r="I127" s="304">
        <f t="shared" si="31"/>
        <v>559054.0291942961</v>
      </c>
      <c r="J127" s="304">
        <f t="shared" si="31"/>
        <v>561290.2453110733</v>
      </c>
      <c r="K127" s="304">
        <f t="shared" si="31"/>
        <v>563535.4062923176</v>
      </c>
      <c r="L127" s="304">
        <f t="shared" si="31"/>
        <v>565789.5479174869</v>
      </c>
      <c r="M127" s="304">
        <f>L127*(1+M126)</f>
        <v>568052.7061091568</v>
      </c>
      <c r="N127" s="305">
        <f>AVERAGE(B127:M127)</f>
        <v>555769.1673699253</v>
      </c>
    </row>
    <row r="128" spans="1:14" s="186" customFormat="1" ht="13.5" thickBot="1">
      <c r="A128" s="306" t="s">
        <v>73</v>
      </c>
      <c r="B128" s="901">
        <f aca="true" t="shared" si="32" ref="B128:N128">$B$84</f>
        <v>0</v>
      </c>
      <c r="C128" s="308">
        <f t="shared" si="32"/>
        <v>0</v>
      </c>
      <c r="D128" s="308">
        <f t="shared" si="32"/>
        <v>0</v>
      </c>
      <c r="E128" s="308">
        <f t="shared" si="32"/>
        <v>0</v>
      </c>
      <c r="F128" s="308">
        <f t="shared" si="32"/>
        <v>0</v>
      </c>
      <c r="G128" s="308">
        <f t="shared" si="32"/>
        <v>0</v>
      </c>
      <c r="H128" s="308">
        <f t="shared" si="32"/>
        <v>0</v>
      </c>
      <c r="I128" s="308">
        <f t="shared" si="32"/>
        <v>0</v>
      </c>
      <c r="J128" s="308">
        <f t="shared" si="32"/>
        <v>0</v>
      </c>
      <c r="K128" s="308">
        <f t="shared" si="32"/>
        <v>0</v>
      </c>
      <c r="L128" s="308">
        <f t="shared" si="32"/>
        <v>0</v>
      </c>
      <c r="M128" s="308">
        <f t="shared" si="32"/>
        <v>0</v>
      </c>
      <c r="N128" s="309">
        <f t="shared" si="32"/>
        <v>0</v>
      </c>
    </row>
    <row r="129" spans="1:14" s="186" customFormat="1" ht="14.25" thickBot="1" thickTop="1">
      <c r="A129" s="310" t="s">
        <v>2</v>
      </c>
      <c r="B129" s="902">
        <f aca="true" t="shared" si="33" ref="B129:M129">B127*B128</f>
        <v>0</v>
      </c>
      <c r="C129" s="312">
        <f t="shared" si="33"/>
        <v>0</v>
      </c>
      <c r="D129" s="326">
        <f t="shared" si="33"/>
        <v>0</v>
      </c>
      <c r="E129" s="312">
        <f t="shared" si="33"/>
        <v>0</v>
      </c>
      <c r="F129" s="326">
        <f t="shared" si="33"/>
        <v>0</v>
      </c>
      <c r="G129" s="312">
        <f t="shared" si="33"/>
        <v>0</v>
      </c>
      <c r="H129" s="326">
        <f t="shared" si="33"/>
        <v>0</v>
      </c>
      <c r="I129" s="312">
        <f t="shared" si="33"/>
        <v>0</v>
      </c>
      <c r="J129" s="326">
        <f t="shared" si="33"/>
        <v>0</v>
      </c>
      <c r="K129" s="312">
        <f t="shared" si="33"/>
        <v>0</v>
      </c>
      <c r="L129" s="326">
        <f t="shared" si="33"/>
        <v>0</v>
      </c>
      <c r="M129" s="312">
        <f t="shared" si="33"/>
        <v>0</v>
      </c>
      <c r="N129" s="856">
        <f>SUM(B129:M129)</f>
        <v>0</v>
      </c>
    </row>
    <row r="130" spans="1:14" ht="15.75">
      <c r="A130" s="314"/>
      <c r="B130" s="315"/>
      <c r="C130" s="315"/>
      <c r="D130" s="315"/>
      <c r="E130" s="315"/>
      <c r="F130" s="315"/>
      <c r="G130" s="316"/>
      <c r="H130" s="315"/>
      <c r="I130" s="316"/>
      <c r="J130" s="317"/>
      <c r="K130" s="318"/>
      <c r="L130" s="319"/>
      <c r="M130" s="320"/>
      <c r="N130" s="321"/>
    </row>
    <row r="131" spans="1:14" s="186" customFormat="1" ht="12.75">
      <c r="A131" s="322" t="s">
        <v>88</v>
      </c>
      <c r="B131" s="323"/>
      <c r="C131" s="323"/>
      <c r="D131" s="323"/>
      <c r="E131" s="323"/>
      <c r="F131" s="323"/>
      <c r="G131" s="323"/>
      <c r="H131" s="323"/>
      <c r="I131" s="323"/>
      <c r="J131" s="323"/>
      <c r="K131" s="323"/>
      <c r="L131" s="323"/>
      <c r="M131" s="323"/>
      <c r="N131" s="324"/>
    </row>
    <row r="132" spans="1:14" s="186" customFormat="1" ht="13.5" thickBot="1">
      <c r="A132" s="325"/>
      <c r="B132" s="326"/>
      <c r="C132" s="326"/>
      <c r="D132" s="326"/>
      <c r="E132" s="326"/>
      <c r="F132" s="326"/>
      <c r="G132" s="326"/>
      <c r="H132" s="326"/>
      <c r="I132" s="326"/>
      <c r="J132" s="326"/>
      <c r="K132" s="326"/>
      <c r="L132" s="326"/>
      <c r="M132" s="326"/>
      <c r="N132" s="327"/>
    </row>
    <row r="133" spans="1:14" s="186" customFormat="1" ht="25.5" customHeight="1" thickBot="1">
      <c r="A133" s="294" t="s">
        <v>313</v>
      </c>
      <c r="B133" s="898" t="s">
        <v>330</v>
      </c>
      <c r="C133" s="296" t="s">
        <v>342</v>
      </c>
      <c r="D133" s="903" t="s">
        <v>343</v>
      </c>
      <c r="E133" s="296" t="s">
        <v>344</v>
      </c>
      <c r="F133" s="903" t="s">
        <v>345</v>
      </c>
      <c r="G133" s="296" t="s">
        <v>346</v>
      </c>
      <c r="H133" s="903" t="s">
        <v>347</v>
      </c>
      <c r="I133" s="296" t="s">
        <v>348</v>
      </c>
      <c r="J133" s="903" t="s">
        <v>349</v>
      </c>
      <c r="K133" s="296" t="s">
        <v>350</v>
      </c>
      <c r="L133" s="903" t="s">
        <v>351</v>
      </c>
      <c r="M133" s="296" t="s">
        <v>352</v>
      </c>
      <c r="N133" s="956" t="s">
        <v>75</v>
      </c>
    </row>
    <row r="134" spans="1:14" s="186" customFormat="1" ht="14.25" thickBot="1" thickTop="1">
      <c r="A134" s="330" t="s">
        <v>76</v>
      </c>
      <c r="B134" s="906">
        <f aca="true" t="shared" si="34" ref="B134:N134">B127*6%</f>
        <v>32618.87981399022</v>
      </c>
      <c r="C134" s="912">
        <f t="shared" si="34"/>
        <v>32749.355333246185</v>
      </c>
      <c r="D134" s="912">
        <f t="shared" si="34"/>
        <v>32880.35275457917</v>
      </c>
      <c r="E134" s="912">
        <f t="shared" si="34"/>
        <v>33011.87416559749</v>
      </c>
      <c r="F134" s="912">
        <f t="shared" si="34"/>
        <v>33143.921662259876</v>
      </c>
      <c r="G134" s="912">
        <f t="shared" si="34"/>
        <v>33276.49734890892</v>
      </c>
      <c r="H134" s="912">
        <f t="shared" si="34"/>
        <v>33409.60333830455</v>
      </c>
      <c r="I134" s="912">
        <f t="shared" si="34"/>
        <v>33543.24175165776</v>
      </c>
      <c r="J134" s="912">
        <f t="shared" si="34"/>
        <v>33677.4147186644</v>
      </c>
      <c r="K134" s="912">
        <f t="shared" si="34"/>
        <v>33812.124377539054</v>
      </c>
      <c r="L134" s="912">
        <f t="shared" si="34"/>
        <v>33947.37287504921</v>
      </c>
      <c r="M134" s="912">
        <f t="shared" si="34"/>
        <v>34083.16236654941</v>
      </c>
      <c r="N134" s="953">
        <f t="shared" si="34"/>
        <v>33346.15004219551</v>
      </c>
    </row>
    <row r="135" spans="1:14" s="186" customFormat="1" ht="12.75">
      <c r="A135" s="333" t="s">
        <v>77</v>
      </c>
      <c r="B135" s="923" t="s">
        <v>313</v>
      </c>
      <c r="C135" s="924" t="s">
        <v>313</v>
      </c>
      <c r="D135" s="925" t="s">
        <v>313</v>
      </c>
      <c r="E135" s="924" t="s">
        <v>313</v>
      </c>
      <c r="F135" s="925" t="s">
        <v>313</v>
      </c>
      <c r="G135" s="924" t="s">
        <v>313</v>
      </c>
      <c r="H135" s="925" t="s">
        <v>313</v>
      </c>
      <c r="I135" s="924" t="s">
        <v>313</v>
      </c>
      <c r="J135" s="925" t="s">
        <v>313</v>
      </c>
      <c r="K135" s="924" t="s">
        <v>313</v>
      </c>
      <c r="L135" s="925" t="s">
        <v>313</v>
      </c>
      <c r="M135" s="924" t="s">
        <v>313</v>
      </c>
      <c r="N135" s="926" t="s">
        <v>313</v>
      </c>
    </row>
    <row r="136" spans="1:14" s="186" customFormat="1" ht="12.75">
      <c r="A136" s="415" t="s">
        <v>354</v>
      </c>
      <c r="B136" s="930">
        <v>0</v>
      </c>
      <c r="C136" s="931">
        <v>0</v>
      </c>
      <c r="D136" s="932">
        <v>0</v>
      </c>
      <c r="E136" s="931">
        <v>0</v>
      </c>
      <c r="F136" s="932">
        <v>0</v>
      </c>
      <c r="G136" s="931">
        <v>0</v>
      </c>
      <c r="H136" s="932">
        <v>0</v>
      </c>
      <c r="I136" s="931">
        <v>0</v>
      </c>
      <c r="J136" s="932">
        <v>0</v>
      </c>
      <c r="K136" s="931">
        <v>0</v>
      </c>
      <c r="L136" s="932">
        <v>0</v>
      </c>
      <c r="M136" s="931">
        <v>0</v>
      </c>
      <c r="N136" s="933">
        <f>SUM(B136:M136)</f>
        <v>0</v>
      </c>
    </row>
    <row r="137" spans="1:14" s="186" customFormat="1" ht="12.75">
      <c r="A137" s="415" t="s">
        <v>355</v>
      </c>
      <c r="B137" s="934">
        <v>0</v>
      </c>
      <c r="C137" s="935">
        <v>0</v>
      </c>
      <c r="D137" s="936">
        <v>0</v>
      </c>
      <c r="E137" s="935">
        <v>0</v>
      </c>
      <c r="F137" s="936">
        <v>0</v>
      </c>
      <c r="G137" s="935">
        <v>0</v>
      </c>
      <c r="H137" s="936">
        <v>0</v>
      </c>
      <c r="I137" s="935">
        <v>0</v>
      </c>
      <c r="J137" s="936">
        <v>0</v>
      </c>
      <c r="K137" s="935">
        <v>0</v>
      </c>
      <c r="L137" s="936">
        <v>0</v>
      </c>
      <c r="M137" s="935">
        <v>0</v>
      </c>
      <c r="N137" s="933">
        <f>SUM(B137:M137)</f>
        <v>0</v>
      </c>
    </row>
    <row r="138" spans="1:14" s="186" customFormat="1" ht="12.75">
      <c r="A138" s="335" t="s">
        <v>78</v>
      </c>
      <c r="B138" s="930">
        <v>0</v>
      </c>
      <c r="C138" s="931">
        <v>0</v>
      </c>
      <c r="D138" s="932">
        <v>0</v>
      </c>
      <c r="E138" s="931">
        <v>0</v>
      </c>
      <c r="F138" s="932">
        <v>0</v>
      </c>
      <c r="G138" s="931">
        <v>0</v>
      </c>
      <c r="H138" s="932">
        <v>0</v>
      </c>
      <c r="I138" s="931">
        <v>0</v>
      </c>
      <c r="J138" s="932">
        <v>0</v>
      </c>
      <c r="K138" s="931">
        <v>0</v>
      </c>
      <c r="L138" s="932">
        <v>0</v>
      </c>
      <c r="M138" s="931">
        <v>0</v>
      </c>
      <c r="N138" s="933">
        <f>SUM(B138:M138)</f>
        <v>0</v>
      </c>
    </row>
    <row r="139" spans="1:14" s="186" customFormat="1" ht="13.5" thickBot="1">
      <c r="A139" s="339" t="s">
        <v>79</v>
      </c>
      <c r="B139" s="927">
        <v>0</v>
      </c>
      <c r="C139" s="928">
        <v>0</v>
      </c>
      <c r="D139" s="929">
        <v>0</v>
      </c>
      <c r="E139" s="928">
        <v>0</v>
      </c>
      <c r="F139" s="929">
        <v>0</v>
      </c>
      <c r="G139" s="928">
        <v>0</v>
      </c>
      <c r="H139" s="929">
        <v>0</v>
      </c>
      <c r="I139" s="928">
        <v>0</v>
      </c>
      <c r="J139" s="929">
        <v>0</v>
      </c>
      <c r="K139" s="928">
        <v>0</v>
      </c>
      <c r="L139" s="929">
        <v>0</v>
      </c>
      <c r="M139" s="928">
        <v>0</v>
      </c>
      <c r="N139" s="933">
        <f>SUM(B139:M139)</f>
        <v>0</v>
      </c>
    </row>
    <row r="140" spans="1:14" s="186" customFormat="1" ht="13.5" thickTop="1">
      <c r="A140" s="330" t="s">
        <v>80</v>
      </c>
      <c r="B140" s="907">
        <f aca="true" t="shared" si="35" ref="B140:N140">SUM(B135:B139)</f>
        <v>0</v>
      </c>
      <c r="C140" s="344">
        <f t="shared" si="35"/>
        <v>0</v>
      </c>
      <c r="D140" s="914">
        <f t="shared" si="35"/>
        <v>0</v>
      </c>
      <c r="E140" s="344">
        <f t="shared" si="35"/>
        <v>0</v>
      </c>
      <c r="F140" s="914">
        <f t="shared" si="35"/>
        <v>0</v>
      </c>
      <c r="G140" s="344">
        <f t="shared" si="35"/>
        <v>0</v>
      </c>
      <c r="H140" s="914">
        <f t="shared" si="35"/>
        <v>0</v>
      </c>
      <c r="I140" s="344">
        <f t="shared" si="35"/>
        <v>0</v>
      </c>
      <c r="J140" s="914">
        <f t="shared" si="35"/>
        <v>0</v>
      </c>
      <c r="K140" s="344">
        <f t="shared" si="35"/>
        <v>0</v>
      </c>
      <c r="L140" s="914">
        <f t="shared" si="35"/>
        <v>0</v>
      </c>
      <c r="M140" s="344">
        <f t="shared" si="35"/>
        <v>0</v>
      </c>
      <c r="N140" s="919">
        <f t="shared" si="35"/>
        <v>0</v>
      </c>
    </row>
    <row r="141" spans="1:14" s="186" customFormat="1" ht="12.75">
      <c r="A141" s="335" t="s">
        <v>359</v>
      </c>
      <c r="B141" s="938"/>
      <c r="C141" s="939"/>
      <c r="D141" s="940"/>
      <c r="E141" s="939"/>
      <c r="F141" s="940"/>
      <c r="G141" s="939"/>
      <c r="H141" s="940"/>
      <c r="I141" s="939"/>
      <c r="J141" s="940"/>
      <c r="K141" s="939"/>
      <c r="L141" s="940"/>
      <c r="M141" s="939"/>
      <c r="N141" s="941"/>
    </row>
    <row r="142" spans="1:14" s="186" customFormat="1" ht="12.75">
      <c r="A142" s="335" t="s">
        <v>357</v>
      </c>
      <c r="B142" s="942">
        <v>0</v>
      </c>
      <c r="C142" s="943">
        <v>0</v>
      </c>
      <c r="D142" s="944">
        <v>0</v>
      </c>
      <c r="E142" s="943">
        <v>0</v>
      </c>
      <c r="F142" s="944">
        <v>0</v>
      </c>
      <c r="G142" s="943">
        <v>0</v>
      </c>
      <c r="H142" s="944">
        <v>0</v>
      </c>
      <c r="I142" s="943">
        <v>0</v>
      </c>
      <c r="J142" s="944">
        <v>0</v>
      </c>
      <c r="K142" s="943">
        <v>0</v>
      </c>
      <c r="L142" s="944">
        <v>0</v>
      </c>
      <c r="M142" s="943">
        <v>0</v>
      </c>
      <c r="N142" s="933">
        <f>SUM(B142:M142)</f>
        <v>0</v>
      </c>
    </row>
    <row r="143" spans="1:14" s="186" customFormat="1" ht="12.75">
      <c r="A143" s="937" t="s">
        <v>358</v>
      </c>
      <c r="B143" s="945">
        <v>0</v>
      </c>
      <c r="C143" s="946">
        <v>0</v>
      </c>
      <c r="D143" s="947">
        <v>0</v>
      </c>
      <c r="E143" s="946">
        <v>0</v>
      </c>
      <c r="F143" s="947">
        <v>0</v>
      </c>
      <c r="G143" s="946">
        <v>0</v>
      </c>
      <c r="H143" s="947">
        <v>0</v>
      </c>
      <c r="I143" s="946">
        <v>0</v>
      </c>
      <c r="J143" s="947">
        <v>0</v>
      </c>
      <c r="K143" s="946">
        <v>0</v>
      </c>
      <c r="L143" s="947">
        <v>0</v>
      </c>
      <c r="M143" s="946">
        <v>0</v>
      </c>
      <c r="N143" s="933">
        <f>SUM(B143:M143)</f>
        <v>0</v>
      </c>
    </row>
    <row r="144" spans="1:14" s="186" customFormat="1" ht="12.75">
      <c r="A144" s="346" t="s">
        <v>89</v>
      </c>
      <c r="B144" s="908">
        <f aca="true" t="shared" si="36" ref="B144:N144">B140/B134</f>
        <v>0</v>
      </c>
      <c r="C144" s="348">
        <f t="shared" si="36"/>
        <v>0</v>
      </c>
      <c r="D144" s="915">
        <f t="shared" si="36"/>
        <v>0</v>
      </c>
      <c r="E144" s="348">
        <f t="shared" si="36"/>
        <v>0</v>
      </c>
      <c r="F144" s="915">
        <f t="shared" si="36"/>
        <v>0</v>
      </c>
      <c r="G144" s="348">
        <f t="shared" si="36"/>
        <v>0</v>
      </c>
      <c r="H144" s="915">
        <f t="shared" si="36"/>
        <v>0</v>
      </c>
      <c r="I144" s="348">
        <f t="shared" si="36"/>
        <v>0</v>
      </c>
      <c r="J144" s="915">
        <f t="shared" si="36"/>
        <v>0</v>
      </c>
      <c r="K144" s="348">
        <f t="shared" si="36"/>
        <v>0</v>
      </c>
      <c r="L144" s="915">
        <f t="shared" si="36"/>
        <v>0</v>
      </c>
      <c r="M144" s="348">
        <f t="shared" si="36"/>
        <v>0</v>
      </c>
      <c r="N144" s="920">
        <f t="shared" si="36"/>
        <v>0</v>
      </c>
    </row>
    <row r="145" spans="1:14" s="186" customFormat="1" ht="12.75">
      <c r="A145" s="352" t="s">
        <v>82</v>
      </c>
      <c r="B145" s="909">
        <f>B134/B127</f>
        <v>0.06</v>
      </c>
      <c r="C145" s="354">
        <f aca="true" t="shared" si="37" ref="C145:N145">C134/C127</f>
        <v>0.06</v>
      </c>
      <c r="D145" s="916">
        <f t="shared" si="37"/>
        <v>0.06</v>
      </c>
      <c r="E145" s="354">
        <f t="shared" si="37"/>
        <v>0.06</v>
      </c>
      <c r="F145" s="916">
        <f t="shared" si="37"/>
        <v>0.06</v>
      </c>
      <c r="G145" s="354">
        <f t="shared" si="37"/>
        <v>0.060000000000000005</v>
      </c>
      <c r="H145" s="916">
        <f t="shared" si="37"/>
        <v>0.06</v>
      </c>
      <c r="I145" s="354">
        <f t="shared" si="37"/>
        <v>0.05999999999999999</v>
      </c>
      <c r="J145" s="916">
        <f t="shared" si="37"/>
        <v>0.060000000000000005</v>
      </c>
      <c r="K145" s="354">
        <f t="shared" si="37"/>
        <v>0.060000000000000005</v>
      </c>
      <c r="L145" s="916">
        <f t="shared" si="37"/>
        <v>0.05999999999999999</v>
      </c>
      <c r="M145" s="354">
        <f t="shared" si="37"/>
        <v>0.060000000000000005</v>
      </c>
      <c r="N145" s="355">
        <f t="shared" si="37"/>
        <v>0.05999999999999999</v>
      </c>
    </row>
    <row r="146" spans="1:14" s="186" customFormat="1" ht="12.75">
      <c r="A146" s="357" t="s">
        <v>83</v>
      </c>
      <c r="B146" s="948" t="e">
        <f aca="true" t="shared" si="38" ref="B146:N146">(B136+B137)/B140</f>
        <v>#DIV/0!</v>
      </c>
      <c r="C146" s="949" t="e">
        <f t="shared" si="38"/>
        <v>#DIV/0!</v>
      </c>
      <c r="D146" s="949" t="e">
        <f t="shared" si="38"/>
        <v>#DIV/0!</v>
      </c>
      <c r="E146" s="949" t="e">
        <f t="shared" si="38"/>
        <v>#DIV/0!</v>
      </c>
      <c r="F146" s="949" t="e">
        <f t="shared" si="38"/>
        <v>#DIV/0!</v>
      </c>
      <c r="G146" s="949" t="e">
        <f t="shared" si="38"/>
        <v>#DIV/0!</v>
      </c>
      <c r="H146" s="949" t="e">
        <f t="shared" si="38"/>
        <v>#DIV/0!</v>
      </c>
      <c r="I146" s="949" t="e">
        <f t="shared" si="38"/>
        <v>#DIV/0!</v>
      </c>
      <c r="J146" s="949" t="e">
        <f t="shared" si="38"/>
        <v>#DIV/0!</v>
      </c>
      <c r="K146" s="949" t="e">
        <f t="shared" si="38"/>
        <v>#DIV/0!</v>
      </c>
      <c r="L146" s="949" t="e">
        <f t="shared" si="38"/>
        <v>#DIV/0!</v>
      </c>
      <c r="M146" s="949" t="e">
        <f t="shared" si="38"/>
        <v>#DIV/0!</v>
      </c>
      <c r="N146" s="950" t="e">
        <f t="shared" si="38"/>
        <v>#DIV/0!</v>
      </c>
    </row>
    <row r="147" spans="1:14" s="186" customFormat="1" ht="12.75">
      <c r="A147" s="335" t="s">
        <v>84</v>
      </c>
      <c r="B147" s="910" t="e">
        <f aca="true" t="shared" si="39" ref="B147:N147">B138/B140</f>
        <v>#DIV/0!</v>
      </c>
      <c r="C147" s="359" t="e">
        <f t="shared" si="39"/>
        <v>#DIV/0!</v>
      </c>
      <c r="D147" s="917" t="e">
        <f t="shared" si="39"/>
        <v>#DIV/0!</v>
      </c>
      <c r="E147" s="359" t="e">
        <f t="shared" si="39"/>
        <v>#DIV/0!</v>
      </c>
      <c r="F147" s="917" t="e">
        <f t="shared" si="39"/>
        <v>#DIV/0!</v>
      </c>
      <c r="G147" s="359" t="e">
        <f t="shared" si="39"/>
        <v>#DIV/0!</v>
      </c>
      <c r="H147" s="917" t="e">
        <f t="shared" si="39"/>
        <v>#DIV/0!</v>
      </c>
      <c r="I147" s="359" t="e">
        <f t="shared" si="39"/>
        <v>#DIV/0!</v>
      </c>
      <c r="J147" s="917" t="e">
        <f t="shared" si="39"/>
        <v>#DIV/0!</v>
      </c>
      <c r="K147" s="359" t="e">
        <f t="shared" si="39"/>
        <v>#DIV/0!</v>
      </c>
      <c r="L147" s="917" t="e">
        <f t="shared" si="39"/>
        <v>#DIV/0!</v>
      </c>
      <c r="M147" s="359" t="e">
        <f t="shared" si="39"/>
        <v>#DIV/0!</v>
      </c>
      <c r="N147" s="921" t="e">
        <f t="shared" si="39"/>
        <v>#DIV/0!</v>
      </c>
    </row>
    <row r="148" spans="1:14" s="186" customFormat="1" ht="13.5" thickBot="1">
      <c r="A148" s="366" t="s">
        <v>85</v>
      </c>
      <c r="B148" s="911" t="e">
        <f aca="true" t="shared" si="40" ref="B148:N148">B139/B140</f>
        <v>#DIV/0!</v>
      </c>
      <c r="C148" s="913" t="e">
        <f t="shared" si="40"/>
        <v>#DIV/0!</v>
      </c>
      <c r="D148" s="918" t="e">
        <f t="shared" si="40"/>
        <v>#DIV/0!</v>
      </c>
      <c r="E148" s="913" t="e">
        <f t="shared" si="40"/>
        <v>#DIV/0!</v>
      </c>
      <c r="F148" s="918" t="e">
        <f t="shared" si="40"/>
        <v>#DIV/0!</v>
      </c>
      <c r="G148" s="913" t="e">
        <f t="shared" si="40"/>
        <v>#DIV/0!</v>
      </c>
      <c r="H148" s="918" t="e">
        <f t="shared" si="40"/>
        <v>#DIV/0!</v>
      </c>
      <c r="I148" s="913" t="e">
        <f t="shared" si="40"/>
        <v>#DIV/0!</v>
      </c>
      <c r="J148" s="918" t="e">
        <f t="shared" si="40"/>
        <v>#DIV/0!</v>
      </c>
      <c r="K148" s="913" t="e">
        <f t="shared" si="40"/>
        <v>#DIV/0!</v>
      </c>
      <c r="L148" s="918" t="e">
        <f t="shared" si="40"/>
        <v>#DIV/0!</v>
      </c>
      <c r="M148" s="913" t="e">
        <f t="shared" si="40"/>
        <v>#DIV/0!</v>
      </c>
      <c r="N148" s="922" t="e">
        <f t="shared" si="40"/>
        <v>#DIV/0!</v>
      </c>
    </row>
    <row r="150" spans="1:14" s="186" customFormat="1" ht="15.75">
      <c r="A150" s="281" t="s">
        <v>338</v>
      </c>
      <c r="B150" s="282"/>
      <c r="C150" s="282"/>
      <c r="D150" s="282"/>
      <c r="E150" s="282"/>
      <c r="F150" s="282"/>
      <c r="G150" s="282"/>
      <c r="H150" s="282"/>
      <c r="I150" s="282"/>
      <c r="J150" s="282"/>
      <c r="K150" s="282"/>
      <c r="L150" s="282"/>
      <c r="M150" s="282"/>
      <c r="N150" s="282"/>
    </row>
    <row r="151" spans="1:14" s="186" customFormat="1" ht="13.5" thickBot="1">
      <c r="A151" s="283"/>
      <c r="B151" s="282"/>
      <c r="C151" s="282"/>
      <c r="D151" s="282"/>
      <c r="E151" s="282"/>
      <c r="F151" s="282"/>
      <c r="G151" s="282"/>
      <c r="H151" s="282"/>
      <c r="I151" s="282"/>
      <c r="J151" s="282"/>
      <c r="K151" s="282"/>
      <c r="L151" s="282"/>
      <c r="M151" s="282"/>
      <c r="N151" s="282"/>
    </row>
    <row r="152" spans="1:14" s="186" customFormat="1" ht="16.5" thickBot="1">
      <c r="A152" s="284" t="s">
        <v>54</v>
      </c>
      <c r="B152" s="285">
        <v>0</v>
      </c>
      <c r="C152" s="282"/>
      <c r="D152" s="282" t="s">
        <v>313</v>
      </c>
      <c r="E152" s="282"/>
      <c r="F152" s="282"/>
      <c r="G152" s="282"/>
      <c r="H152" s="282"/>
      <c r="I152" s="282"/>
      <c r="J152" s="282"/>
      <c r="K152" s="282"/>
      <c r="L152" s="282"/>
      <c r="M152" s="282"/>
      <c r="N152" s="282"/>
    </row>
    <row r="153" spans="1:14" s="186" customFormat="1" ht="15.75">
      <c r="A153" s="284"/>
      <c r="B153" s="286"/>
      <c r="C153" s="282"/>
      <c r="D153" s="282"/>
      <c r="E153" s="282"/>
      <c r="F153" s="282"/>
      <c r="G153" s="282"/>
      <c r="H153" s="282"/>
      <c r="I153" s="282"/>
      <c r="J153" s="282"/>
      <c r="K153" s="282"/>
      <c r="L153" s="282"/>
      <c r="M153" s="282"/>
      <c r="N153" s="282"/>
    </row>
    <row r="154" spans="1:14" s="186" customFormat="1" ht="16.5" thickBot="1">
      <c r="A154" s="287" t="s">
        <v>87</v>
      </c>
      <c r="B154" s="288"/>
      <c r="C154" s="289"/>
      <c r="D154" s="289"/>
      <c r="E154" s="289"/>
      <c r="F154" s="289"/>
      <c r="G154" s="289"/>
      <c r="H154" s="289"/>
      <c r="I154" s="289"/>
      <c r="J154" s="289"/>
      <c r="K154" s="289"/>
      <c r="L154" s="289"/>
      <c r="M154" s="289"/>
      <c r="N154" s="289"/>
    </row>
    <row r="155" spans="1:14" s="186" customFormat="1" ht="13.5" thickBot="1">
      <c r="A155" s="290" t="s">
        <v>56</v>
      </c>
      <c r="B155" s="291">
        <v>0</v>
      </c>
      <c r="C155" s="289"/>
      <c r="D155" s="289"/>
      <c r="E155" s="289"/>
      <c r="F155" s="289"/>
      <c r="G155" s="289"/>
      <c r="H155" s="289"/>
      <c r="I155" s="289"/>
      <c r="J155" s="289"/>
      <c r="K155" s="289"/>
      <c r="L155" s="289"/>
      <c r="M155" s="289"/>
      <c r="N155" s="289"/>
    </row>
    <row r="156" spans="1:14" s="186" customFormat="1" ht="13.5" thickBot="1">
      <c r="A156" s="290" t="s">
        <v>57</v>
      </c>
      <c r="B156" s="291">
        <v>0</v>
      </c>
      <c r="C156" s="289"/>
      <c r="D156" s="289"/>
      <c r="E156" s="289"/>
      <c r="F156" s="289"/>
      <c r="G156" s="289"/>
      <c r="H156" s="289"/>
      <c r="I156" s="289"/>
      <c r="J156" s="289"/>
      <c r="K156" s="289"/>
      <c r="L156" s="289"/>
      <c r="M156" s="289"/>
      <c r="N156" s="289"/>
    </row>
    <row r="157" spans="1:14" s="186" customFormat="1" ht="12.75">
      <c r="A157" s="290" t="s">
        <v>58</v>
      </c>
      <c r="B157" s="291">
        <v>0</v>
      </c>
      <c r="C157" s="289"/>
      <c r="D157" s="289"/>
      <c r="E157" s="289"/>
      <c r="F157" s="289"/>
      <c r="G157" s="289"/>
      <c r="H157" s="289"/>
      <c r="I157" s="289"/>
      <c r="J157" s="289"/>
      <c r="K157" s="289"/>
      <c r="L157" s="289"/>
      <c r="M157" s="289"/>
      <c r="N157" s="289"/>
    </row>
    <row r="158" spans="1:14" s="186" customFormat="1" ht="13.5" thickBot="1">
      <c r="A158" s="283"/>
      <c r="B158" s="282"/>
      <c r="C158" s="282"/>
      <c r="D158" s="282"/>
      <c r="E158" s="282"/>
      <c r="F158" s="282"/>
      <c r="G158" s="282"/>
      <c r="H158" s="282"/>
      <c r="I158" s="282"/>
      <c r="J158" s="282"/>
      <c r="K158" s="282"/>
      <c r="L158" s="282"/>
      <c r="M158" s="282"/>
      <c r="N158" s="282"/>
    </row>
    <row r="159" spans="1:14" s="186" customFormat="1" ht="25.5">
      <c r="A159" s="294" t="s">
        <v>313</v>
      </c>
      <c r="B159" s="898" t="s">
        <v>330</v>
      </c>
      <c r="C159" s="296" t="s">
        <v>342</v>
      </c>
      <c r="D159" s="903" t="s">
        <v>343</v>
      </c>
      <c r="E159" s="296" t="s">
        <v>344</v>
      </c>
      <c r="F159" s="903" t="s">
        <v>345</v>
      </c>
      <c r="G159" s="296" t="s">
        <v>346</v>
      </c>
      <c r="H159" s="903" t="s">
        <v>347</v>
      </c>
      <c r="I159" s="296" t="s">
        <v>348</v>
      </c>
      <c r="J159" s="903" t="s">
        <v>349</v>
      </c>
      <c r="K159" s="296" t="s">
        <v>350</v>
      </c>
      <c r="L159" s="903" t="s">
        <v>351</v>
      </c>
      <c r="M159" s="296" t="s">
        <v>352</v>
      </c>
      <c r="N159" s="956" t="s">
        <v>70</v>
      </c>
    </row>
    <row r="160" spans="1:14" s="186" customFormat="1" ht="12.75">
      <c r="A160" s="357" t="s">
        <v>328</v>
      </c>
      <c r="B160" s="899">
        <f aca="true" t="shared" si="41" ref="B160:N160">B126</f>
        <v>0.004</v>
      </c>
      <c r="C160" s="300">
        <f t="shared" si="41"/>
        <v>0.004</v>
      </c>
      <c r="D160" s="904">
        <f t="shared" si="41"/>
        <v>0.004</v>
      </c>
      <c r="E160" s="300">
        <f t="shared" si="41"/>
        <v>0.004</v>
      </c>
      <c r="F160" s="904">
        <f t="shared" si="41"/>
        <v>0.004</v>
      </c>
      <c r="G160" s="300">
        <f t="shared" si="41"/>
        <v>0.004</v>
      </c>
      <c r="H160" s="904">
        <f t="shared" si="41"/>
        <v>0.004</v>
      </c>
      <c r="I160" s="300">
        <f t="shared" si="41"/>
        <v>0.004</v>
      </c>
      <c r="J160" s="904">
        <f t="shared" si="41"/>
        <v>0.004</v>
      </c>
      <c r="K160" s="300">
        <f t="shared" si="41"/>
        <v>0.004</v>
      </c>
      <c r="L160" s="904">
        <f t="shared" si="41"/>
        <v>0.004</v>
      </c>
      <c r="M160" s="300">
        <f t="shared" si="41"/>
        <v>0.004</v>
      </c>
      <c r="N160" s="301">
        <f t="shared" si="41"/>
        <v>0.004</v>
      </c>
    </row>
    <row r="161" spans="1:14" s="186" customFormat="1" ht="12.75">
      <c r="A161" s="302" t="s">
        <v>72</v>
      </c>
      <c r="B161" s="900">
        <f>M127*(1+C160)</f>
        <v>570324.9169335935</v>
      </c>
      <c r="C161" s="304">
        <f aca="true" t="shared" si="42" ref="C161:L161">B161*(1+B160)</f>
        <v>572606.2166013279</v>
      </c>
      <c r="D161" s="304">
        <f t="shared" si="42"/>
        <v>574896.6414677332</v>
      </c>
      <c r="E161" s="304">
        <f t="shared" si="42"/>
        <v>577196.2280336041</v>
      </c>
      <c r="F161" s="304">
        <f t="shared" si="42"/>
        <v>579505.0129457385</v>
      </c>
      <c r="G161" s="304">
        <f t="shared" si="42"/>
        <v>581823.0329975215</v>
      </c>
      <c r="H161" s="304">
        <f t="shared" si="42"/>
        <v>584150.3251295115</v>
      </c>
      <c r="I161" s="304">
        <f t="shared" si="42"/>
        <v>586486.9264300296</v>
      </c>
      <c r="J161" s="304">
        <f t="shared" si="42"/>
        <v>588832.8741357496</v>
      </c>
      <c r="K161" s="304">
        <f t="shared" si="42"/>
        <v>591188.2056322927</v>
      </c>
      <c r="L161" s="304">
        <f t="shared" si="42"/>
        <v>593552.9584548218</v>
      </c>
      <c r="M161" s="304">
        <f>L161*(1+M160)</f>
        <v>595927.1702886411</v>
      </c>
      <c r="N161" s="305">
        <f>AVERAGE(B161:M161)</f>
        <v>583040.8757542138</v>
      </c>
    </row>
    <row r="162" spans="1:14" s="186" customFormat="1" ht="13.5" thickBot="1">
      <c r="A162" s="306" t="s">
        <v>73</v>
      </c>
      <c r="B162" s="901">
        <f aca="true" t="shared" si="43" ref="B162:N162">$B$84</f>
        <v>0</v>
      </c>
      <c r="C162" s="308">
        <f t="shared" si="43"/>
        <v>0</v>
      </c>
      <c r="D162" s="308">
        <f t="shared" si="43"/>
        <v>0</v>
      </c>
      <c r="E162" s="308">
        <f t="shared" si="43"/>
        <v>0</v>
      </c>
      <c r="F162" s="308">
        <f t="shared" si="43"/>
        <v>0</v>
      </c>
      <c r="G162" s="308">
        <f t="shared" si="43"/>
        <v>0</v>
      </c>
      <c r="H162" s="308">
        <f t="shared" si="43"/>
        <v>0</v>
      </c>
      <c r="I162" s="308">
        <f t="shared" si="43"/>
        <v>0</v>
      </c>
      <c r="J162" s="308">
        <f t="shared" si="43"/>
        <v>0</v>
      </c>
      <c r="K162" s="308">
        <f t="shared" si="43"/>
        <v>0</v>
      </c>
      <c r="L162" s="308">
        <f t="shared" si="43"/>
        <v>0</v>
      </c>
      <c r="M162" s="308">
        <f t="shared" si="43"/>
        <v>0</v>
      </c>
      <c r="N162" s="309">
        <f t="shared" si="43"/>
        <v>0</v>
      </c>
    </row>
    <row r="163" spans="1:14" s="186" customFormat="1" ht="14.25" thickBot="1" thickTop="1">
      <c r="A163" s="310" t="s">
        <v>2</v>
      </c>
      <c r="B163" s="902">
        <f aca="true" t="shared" si="44" ref="B163:M163">B161*B162</f>
        <v>0</v>
      </c>
      <c r="C163" s="312">
        <f t="shared" si="44"/>
        <v>0</v>
      </c>
      <c r="D163" s="326">
        <f t="shared" si="44"/>
        <v>0</v>
      </c>
      <c r="E163" s="312">
        <f t="shared" si="44"/>
        <v>0</v>
      </c>
      <c r="F163" s="326">
        <f t="shared" si="44"/>
        <v>0</v>
      </c>
      <c r="G163" s="312">
        <f t="shared" si="44"/>
        <v>0</v>
      </c>
      <c r="H163" s="326">
        <f t="shared" si="44"/>
        <v>0</v>
      </c>
      <c r="I163" s="312">
        <f t="shared" si="44"/>
        <v>0</v>
      </c>
      <c r="J163" s="326">
        <f t="shared" si="44"/>
        <v>0</v>
      </c>
      <c r="K163" s="312">
        <f t="shared" si="44"/>
        <v>0</v>
      </c>
      <c r="L163" s="326">
        <f t="shared" si="44"/>
        <v>0</v>
      </c>
      <c r="M163" s="312">
        <f t="shared" si="44"/>
        <v>0</v>
      </c>
      <c r="N163" s="856">
        <f>SUM(B163:M163)</f>
        <v>0</v>
      </c>
    </row>
    <row r="164" spans="1:14" ht="15.75">
      <c r="A164" s="314"/>
      <c r="B164" s="315"/>
      <c r="C164" s="315"/>
      <c r="D164" s="315"/>
      <c r="E164" s="315"/>
      <c r="F164" s="315"/>
      <c r="G164" s="316"/>
      <c r="H164" s="315"/>
      <c r="I164" s="316"/>
      <c r="J164" s="317"/>
      <c r="K164" s="318"/>
      <c r="L164" s="319"/>
      <c r="M164" s="320"/>
      <c r="N164" s="321"/>
    </row>
    <row r="165" spans="1:14" s="186" customFormat="1" ht="12.75">
      <c r="A165" s="322" t="s">
        <v>88</v>
      </c>
      <c r="B165" s="323"/>
      <c r="C165" s="323"/>
      <c r="D165" s="323"/>
      <c r="E165" s="323"/>
      <c r="F165" s="323"/>
      <c r="G165" s="323"/>
      <c r="H165" s="323"/>
      <c r="I165" s="323"/>
      <c r="J165" s="323"/>
      <c r="K165" s="323"/>
      <c r="L165" s="323"/>
      <c r="M165" s="323"/>
      <c r="N165" s="324"/>
    </row>
    <row r="166" spans="1:14" s="186" customFormat="1" ht="13.5" thickBot="1">
      <c r="A166" s="325"/>
      <c r="B166" s="326"/>
      <c r="C166" s="326"/>
      <c r="D166" s="326"/>
      <c r="E166" s="326"/>
      <c r="F166" s="326"/>
      <c r="G166" s="326"/>
      <c r="H166" s="326"/>
      <c r="I166" s="326"/>
      <c r="J166" s="326"/>
      <c r="K166" s="326"/>
      <c r="L166" s="326"/>
      <c r="M166" s="326"/>
      <c r="N166" s="327"/>
    </row>
    <row r="167" spans="1:14" s="186" customFormat="1" ht="25.5" customHeight="1" thickBot="1">
      <c r="A167" s="294" t="s">
        <v>313</v>
      </c>
      <c r="B167" s="898" t="s">
        <v>330</v>
      </c>
      <c r="C167" s="296" t="s">
        <v>342</v>
      </c>
      <c r="D167" s="903" t="s">
        <v>343</v>
      </c>
      <c r="E167" s="296" t="s">
        <v>344</v>
      </c>
      <c r="F167" s="903" t="s">
        <v>345</v>
      </c>
      <c r="G167" s="296" t="s">
        <v>346</v>
      </c>
      <c r="H167" s="903" t="s">
        <v>347</v>
      </c>
      <c r="I167" s="296" t="s">
        <v>348</v>
      </c>
      <c r="J167" s="903" t="s">
        <v>349</v>
      </c>
      <c r="K167" s="296" t="s">
        <v>350</v>
      </c>
      <c r="L167" s="903" t="s">
        <v>351</v>
      </c>
      <c r="M167" s="296" t="s">
        <v>352</v>
      </c>
      <c r="N167" s="956" t="s">
        <v>75</v>
      </c>
    </row>
    <row r="168" spans="1:14" s="186" customFormat="1" ht="14.25" thickBot="1" thickTop="1">
      <c r="A168" s="330" t="s">
        <v>76</v>
      </c>
      <c r="B168" s="906">
        <f aca="true" t="shared" si="45" ref="B168:N168">B161*6%</f>
        <v>34219.49501601561</v>
      </c>
      <c r="C168" s="912">
        <f t="shared" si="45"/>
        <v>34356.37299607967</v>
      </c>
      <c r="D168" s="912">
        <f t="shared" si="45"/>
        <v>34493.79848806399</v>
      </c>
      <c r="E168" s="912">
        <f t="shared" si="45"/>
        <v>34631.773682016246</v>
      </c>
      <c r="F168" s="912">
        <f t="shared" si="45"/>
        <v>34770.30077674431</v>
      </c>
      <c r="G168" s="912">
        <f t="shared" si="45"/>
        <v>34909.381979851285</v>
      </c>
      <c r="H168" s="912">
        <f t="shared" si="45"/>
        <v>35049.01950777069</v>
      </c>
      <c r="I168" s="912">
        <f t="shared" si="45"/>
        <v>35189.21558580177</v>
      </c>
      <c r="J168" s="912">
        <f t="shared" si="45"/>
        <v>35329.97244814498</v>
      </c>
      <c r="K168" s="912">
        <f t="shared" si="45"/>
        <v>35471.29233793756</v>
      </c>
      <c r="L168" s="912">
        <f t="shared" si="45"/>
        <v>35613.17750728931</v>
      </c>
      <c r="M168" s="912">
        <f t="shared" si="45"/>
        <v>35755.63021731847</v>
      </c>
      <c r="N168" s="953">
        <f t="shared" si="45"/>
        <v>34982.452545252825</v>
      </c>
    </row>
    <row r="169" spans="1:14" s="186" customFormat="1" ht="12.75">
      <c r="A169" s="333" t="s">
        <v>77</v>
      </c>
      <c r="B169" s="923" t="s">
        <v>313</v>
      </c>
      <c r="C169" s="924" t="s">
        <v>313</v>
      </c>
      <c r="D169" s="925" t="s">
        <v>313</v>
      </c>
      <c r="E169" s="924" t="s">
        <v>313</v>
      </c>
      <c r="F169" s="925" t="s">
        <v>313</v>
      </c>
      <c r="G169" s="924" t="s">
        <v>313</v>
      </c>
      <c r="H169" s="925" t="s">
        <v>313</v>
      </c>
      <c r="I169" s="924" t="s">
        <v>313</v>
      </c>
      <c r="J169" s="925" t="s">
        <v>313</v>
      </c>
      <c r="K169" s="924" t="s">
        <v>313</v>
      </c>
      <c r="L169" s="925" t="s">
        <v>313</v>
      </c>
      <c r="M169" s="924" t="s">
        <v>313</v>
      </c>
      <c r="N169" s="926" t="s">
        <v>313</v>
      </c>
    </row>
    <row r="170" spans="1:14" s="186" customFormat="1" ht="12.75">
      <c r="A170" s="415" t="s">
        <v>354</v>
      </c>
      <c r="B170" s="930">
        <v>0</v>
      </c>
      <c r="C170" s="931">
        <v>0</v>
      </c>
      <c r="D170" s="932">
        <v>0</v>
      </c>
      <c r="E170" s="931">
        <v>0</v>
      </c>
      <c r="F170" s="932">
        <v>0</v>
      </c>
      <c r="G170" s="931">
        <v>0</v>
      </c>
      <c r="H170" s="932">
        <v>0</v>
      </c>
      <c r="I170" s="931">
        <v>0</v>
      </c>
      <c r="J170" s="932">
        <v>0</v>
      </c>
      <c r="K170" s="931">
        <v>0</v>
      </c>
      <c r="L170" s="932">
        <v>0</v>
      </c>
      <c r="M170" s="931">
        <v>0</v>
      </c>
      <c r="N170" s="933">
        <f>SUM(B170:M170)</f>
        <v>0</v>
      </c>
    </row>
    <row r="171" spans="1:14" s="186" customFormat="1" ht="12.75">
      <c r="A171" s="415" t="s">
        <v>355</v>
      </c>
      <c r="B171" s="934">
        <v>0</v>
      </c>
      <c r="C171" s="935">
        <v>0</v>
      </c>
      <c r="D171" s="936">
        <v>0</v>
      </c>
      <c r="E171" s="935">
        <v>0</v>
      </c>
      <c r="F171" s="936">
        <v>0</v>
      </c>
      <c r="G171" s="935">
        <v>0</v>
      </c>
      <c r="H171" s="936">
        <v>0</v>
      </c>
      <c r="I171" s="935">
        <v>0</v>
      </c>
      <c r="J171" s="936">
        <v>0</v>
      </c>
      <c r="K171" s="935">
        <v>0</v>
      </c>
      <c r="L171" s="936">
        <v>0</v>
      </c>
      <c r="M171" s="935">
        <v>0</v>
      </c>
      <c r="N171" s="933">
        <f>SUM(B171:M171)</f>
        <v>0</v>
      </c>
    </row>
    <row r="172" spans="1:14" s="186" customFormat="1" ht="12.75">
      <c r="A172" s="335" t="s">
        <v>78</v>
      </c>
      <c r="B172" s="930">
        <v>0</v>
      </c>
      <c r="C172" s="931">
        <v>0</v>
      </c>
      <c r="D172" s="932">
        <v>0</v>
      </c>
      <c r="E172" s="931">
        <v>0</v>
      </c>
      <c r="F172" s="932">
        <v>0</v>
      </c>
      <c r="G172" s="931">
        <v>0</v>
      </c>
      <c r="H172" s="932">
        <v>0</v>
      </c>
      <c r="I172" s="931">
        <v>0</v>
      </c>
      <c r="J172" s="932">
        <v>0</v>
      </c>
      <c r="K172" s="931">
        <v>0</v>
      </c>
      <c r="L172" s="932">
        <v>0</v>
      </c>
      <c r="M172" s="931">
        <v>0</v>
      </c>
      <c r="N172" s="933">
        <f>SUM(B172:M172)</f>
        <v>0</v>
      </c>
    </row>
    <row r="173" spans="1:14" s="186" customFormat="1" ht="13.5" thickBot="1">
      <c r="A173" s="339" t="s">
        <v>79</v>
      </c>
      <c r="B173" s="927">
        <v>0</v>
      </c>
      <c r="C173" s="928">
        <v>0</v>
      </c>
      <c r="D173" s="929">
        <v>0</v>
      </c>
      <c r="E173" s="928">
        <v>0</v>
      </c>
      <c r="F173" s="929">
        <v>0</v>
      </c>
      <c r="G173" s="928">
        <v>0</v>
      </c>
      <c r="H173" s="929">
        <v>0</v>
      </c>
      <c r="I173" s="928">
        <v>0</v>
      </c>
      <c r="J173" s="929">
        <v>0</v>
      </c>
      <c r="K173" s="928">
        <v>0</v>
      </c>
      <c r="L173" s="929">
        <v>0</v>
      </c>
      <c r="M173" s="928">
        <v>0</v>
      </c>
      <c r="N173" s="933">
        <f>SUM(B173:M173)</f>
        <v>0</v>
      </c>
    </row>
    <row r="174" spans="1:14" s="186" customFormat="1" ht="13.5" thickTop="1">
      <c r="A174" s="330" t="s">
        <v>80</v>
      </c>
      <c r="B174" s="907">
        <f aca="true" t="shared" si="46" ref="B174:N174">SUM(B169:B173)</f>
        <v>0</v>
      </c>
      <c r="C174" s="344">
        <f t="shared" si="46"/>
        <v>0</v>
      </c>
      <c r="D174" s="914">
        <f t="shared" si="46"/>
        <v>0</v>
      </c>
      <c r="E174" s="344">
        <f t="shared" si="46"/>
        <v>0</v>
      </c>
      <c r="F174" s="914">
        <f t="shared" si="46"/>
        <v>0</v>
      </c>
      <c r="G174" s="344">
        <f t="shared" si="46"/>
        <v>0</v>
      </c>
      <c r="H174" s="914">
        <f t="shared" si="46"/>
        <v>0</v>
      </c>
      <c r="I174" s="344">
        <f t="shared" si="46"/>
        <v>0</v>
      </c>
      <c r="J174" s="914">
        <f t="shared" si="46"/>
        <v>0</v>
      </c>
      <c r="K174" s="344">
        <f t="shared" si="46"/>
        <v>0</v>
      </c>
      <c r="L174" s="914">
        <f t="shared" si="46"/>
        <v>0</v>
      </c>
      <c r="M174" s="344">
        <f t="shared" si="46"/>
        <v>0</v>
      </c>
      <c r="N174" s="919">
        <f t="shared" si="46"/>
        <v>0</v>
      </c>
    </row>
    <row r="175" spans="1:14" s="186" customFormat="1" ht="12.75">
      <c r="A175" s="335" t="s">
        <v>359</v>
      </c>
      <c r="B175" s="938"/>
      <c r="C175" s="939"/>
      <c r="D175" s="940"/>
      <c r="E175" s="939"/>
      <c r="F175" s="940"/>
      <c r="G175" s="939"/>
      <c r="H175" s="940"/>
      <c r="I175" s="939"/>
      <c r="J175" s="940"/>
      <c r="K175" s="939"/>
      <c r="L175" s="940"/>
      <c r="M175" s="939"/>
      <c r="N175" s="941"/>
    </row>
    <row r="176" spans="1:14" s="186" customFormat="1" ht="12.75">
      <c r="A176" s="335" t="s">
        <v>357</v>
      </c>
      <c r="B176" s="942">
        <v>0</v>
      </c>
      <c r="C176" s="943">
        <v>0</v>
      </c>
      <c r="D176" s="944">
        <v>0</v>
      </c>
      <c r="E176" s="943">
        <v>0</v>
      </c>
      <c r="F176" s="944">
        <v>0</v>
      </c>
      <c r="G176" s="943">
        <v>0</v>
      </c>
      <c r="H176" s="944">
        <v>0</v>
      </c>
      <c r="I176" s="943">
        <v>0</v>
      </c>
      <c r="J176" s="944">
        <v>0</v>
      </c>
      <c r="K176" s="943">
        <v>0</v>
      </c>
      <c r="L176" s="944">
        <v>0</v>
      </c>
      <c r="M176" s="943">
        <v>0</v>
      </c>
      <c r="N176" s="933">
        <f>SUM(B176:M176)</f>
        <v>0</v>
      </c>
    </row>
    <row r="177" spans="1:14" s="186" customFormat="1" ht="12.75">
      <c r="A177" s="937" t="s">
        <v>358</v>
      </c>
      <c r="B177" s="945">
        <v>0</v>
      </c>
      <c r="C177" s="946">
        <v>0</v>
      </c>
      <c r="D177" s="947">
        <v>0</v>
      </c>
      <c r="E177" s="946">
        <v>0</v>
      </c>
      <c r="F177" s="947">
        <v>0</v>
      </c>
      <c r="G177" s="946">
        <v>0</v>
      </c>
      <c r="H177" s="947">
        <v>0</v>
      </c>
      <c r="I177" s="946">
        <v>0</v>
      </c>
      <c r="J177" s="947">
        <v>0</v>
      </c>
      <c r="K177" s="946">
        <v>0</v>
      </c>
      <c r="L177" s="947">
        <v>0</v>
      </c>
      <c r="M177" s="946">
        <v>0</v>
      </c>
      <c r="N177" s="933">
        <f>SUM(B177:M177)</f>
        <v>0</v>
      </c>
    </row>
    <row r="178" spans="1:14" s="186" customFormat="1" ht="12.75">
      <c r="A178" s="346" t="s">
        <v>89</v>
      </c>
      <c r="B178" s="908">
        <f aca="true" t="shared" si="47" ref="B178:N178">B174/B168</f>
        <v>0</v>
      </c>
      <c r="C178" s="348">
        <f t="shared" si="47"/>
        <v>0</v>
      </c>
      <c r="D178" s="915">
        <f t="shared" si="47"/>
        <v>0</v>
      </c>
      <c r="E178" s="348">
        <f t="shared" si="47"/>
        <v>0</v>
      </c>
      <c r="F178" s="915">
        <f t="shared" si="47"/>
        <v>0</v>
      </c>
      <c r="G178" s="348">
        <f t="shared" si="47"/>
        <v>0</v>
      </c>
      <c r="H178" s="915">
        <f t="shared" si="47"/>
        <v>0</v>
      </c>
      <c r="I178" s="348">
        <f t="shared" si="47"/>
        <v>0</v>
      </c>
      <c r="J178" s="915">
        <f t="shared" si="47"/>
        <v>0</v>
      </c>
      <c r="K178" s="348">
        <f t="shared" si="47"/>
        <v>0</v>
      </c>
      <c r="L178" s="915">
        <f t="shared" si="47"/>
        <v>0</v>
      </c>
      <c r="M178" s="348">
        <f t="shared" si="47"/>
        <v>0</v>
      </c>
      <c r="N178" s="920">
        <f t="shared" si="47"/>
        <v>0</v>
      </c>
    </row>
    <row r="179" spans="1:14" s="186" customFormat="1" ht="12.75">
      <c r="A179" s="352" t="s">
        <v>82</v>
      </c>
      <c r="B179" s="909">
        <f>B168/B161</f>
        <v>0.06</v>
      </c>
      <c r="C179" s="354">
        <f aca="true" t="shared" si="48" ref="C179:N179">C168/C161</f>
        <v>0.06</v>
      </c>
      <c r="D179" s="916">
        <f t="shared" si="48"/>
        <v>0.060000000000000005</v>
      </c>
      <c r="E179" s="354">
        <f t="shared" si="48"/>
        <v>0.06</v>
      </c>
      <c r="F179" s="916">
        <f t="shared" si="48"/>
        <v>0.060000000000000005</v>
      </c>
      <c r="G179" s="354">
        <f t="shared" si="48"/>
        <v>0.06</v>
      </c>
      <c r="H179" s="916">
        <f t="shared" si="48"/>
        <v>0.05999999999999999</v>
      </c>
      <c r="I179" s="354">
        <f t="shared" si="48"/>
        <v>0.06</v>
      </c>
      <c r="J179" s="916">
        <f t="shared" si="48"/>
        <v>0.060000000000000005</v>
      </c>
      <c r="K179" s="354">
        <f t="shared" si="48"/>
        <v>0.06</v>
      </c>
      <c r="L179" s="916">
        <f t="shared" si="48"/>
        <v>0.05999999999999999</v>
      </c>
      <c r="M179" s="354">
        <f t="shared" si="48"/>
        <v>0.06</v>
      </c>
      <c r="N179" s="355">
        <f t="shared" si="48"/>
        <v>0.06</v>
      </c>
    </row>
    <row r="180" spans="1:14" s="186" customFormat="1" ht="12.75">
      <c r="A180" s="357" t="s">
        <v>83</v>
      </c>
      <c r="B180" s="948" t="e">
        <f aca="true" t="shared" si="49" ref="B180:N180">(B170+B171)/B174</f>
        <v>#DIV/0!</v>
      </c>
      <c r="C180" s="949" t="e">
        <f t="shared" si="49"/>
        <v>#DIV/0!</v>
      </c>
      <c r="D180" s="949" t="e">
        <f t="shared" si="49"/>
        <v>#DIV/0!</v>
      </c>
      <c r="E180" s="949" t="e">
        <f t="shared" si="49"/>
        <v>#DIV/0!</v>
      </c>
      <c r="F180" s="949" t="e">
        <f t="shared" si="49"/>
        <v>#DIV/0!</v>
      </c>
      <c r="G180" s="949" t="e">
        <f t="shared" si="49"/>
        <v>#DIV/0!</v>
      </c>
      <c r="H180" s="949" t="e">
        <f t="shared" si="49"/>
        <v>#DIV/0!</v>
      </c>
      <c r="I180" s="949" t="e">
        <f t="shared" si="49"/>
        <v>#DIV/0!</v>
      </c>
      <c r="J180" s="949" t="e">
        <f t="shared" si="49"/>
        <v>#DIV/0!</v>
      </c>
      <c r="K180" s="949" t="e">
        <f t="shared" si="49"/>
        <v>#DIV/0!</v>
      </c>
      <c r="L180" s="949" t="e">
        <f t="shared" si="49"/>
        <v>#DIV/0!</v>
      </c>
      <c r="M180" s="949" t="e">
        <f t="shared" si="49"/>
        <v>#DIV/0!</v>
      </c>
      <c r="N180" s="950" t="e">
        <f t="shared" si="49"/>
        <v>#DIV/0!</v>
      </c>
    </row>
    <row r="181" spans="1:14" s="186" customFormat="1" ht="12.75">
      <c r="A181" s="335" t="s">
        <v>84</v>
      </c>
      <c r="B181" s="910" t="e">
        <f aca="true" t="shared" si="50" ref="B181:N181">B172/B174</f>
        <v>#DIV/0!</v>
      </c>
      <c r="C181" s="359" t="e">
        <f t="shared" si="50"/>
        <v>#DIV/0!</v>
      </c>
      <c r="D181" s="917" t="e">
        <f t="shared" si="50"/>
        <v>#DIV/0!</v>
      </c>
      <c r="E181" s="359" t="e">
        <f t="shared" si="50"/>
        <v>#DIV/0!</v>
      </c>
      <c r="F181" s="917" t="e">
        <f t="shared" si="50"/>
        <v>#DIV/0!</v>
      </c>
      <c r="G181" s="359" t="e">
        <f t="shared" si="50"/>
        <v>#DIV/0!</v>
      </c>
      <c r="H181" s="917" t="e">
        <f t="shared" si="50"/>
        <v>#DIV/0!</v>
      </c>
      <c r="I181" s="359" t="e">
        <f t="shared" si="50"/>
        <v>#DIV/0!</v>
      </c>
      <c r="J181" s="917" t="e">
        <f t="shared" si="50"/>
        <v>#DIV/0!</v>
      </c>
      <c r="K181" s="359" t="e">
        <f t="shared" si="50"/>
        <v>#DIV/0!</v>
      </c>
      <c r="L181" s="917" t="e">
        <f t="shared" si="50"/>
        <v>#DIV/0!</v>
      </c>
      <c r="M181" s="359" t="e">
        <f t="shared" si="50"/>
        <v>#DIV/0!</v>
      </c>
      <c r="N181" s="921" t="e">
        <f t="shared" si="50"/>
        <v>#DIV/0!</v>
      </c>
    </row>
    <row r="182" spans="1:14" s="186" customFormat="1" ht="13.5" thickBot="1">
      <c r="A182" s="366" t="s">
        <v>85</v>
      </c>
      <c r="B182" s="911" t="e">
        <f aca="true" t="shared" si="51" ref="B182:N182">B173/B174</f>
        <v>#DIV/0!</v>
      </c>
      <c r="C182" s="913" t="e">
        <f t="shared" si="51"/>
        <v>#DIV/0!</v>
      </c>
      <c r="D182" s="918" t="e">
        <f t="shared" si="51"/>
        <v>#DIV/0!</v>
      </c>
      <c r="E182" s="913" t="e">
        <f t="shared" si="51"/>
        <v>#DIV/0!</v>
      </c>
      <c r="F182" s="918" t="e">
        <f t="shared" si="51"/>
        <v>#DIV/0!</v>
      </c>
      <c r="G182" s="913" t="e">
        <f t="shared" si="51"/>
        <v>#DIV/0!</v>
      </c>
      <c r="H182" s="918" t="e">
        <f t="shared" si="51"/>
        <v>#DIV/0!</v>
      </c>
      <c r="I182" s="913" t="e">
        <f t="shared" si="51"/>
        <v>#DIV/0!</v>
      </c>
      <c r="J182" s="918" t="e">
        <f t="shared" si="51"/>
        <v>#DIV/0!</v>
      </c>
      <c r="K182" s="913" t="e">
        <f t="shared" si="51"/>
        <v>#DIV/0!</v>
      </c>
      <c r="L182" s="918" t="e">
        <f t="shared" si="51"/>
        <v>#DIV/0!</v>
      </c>
      <c r="M182" s="913" t="e">
        <f t="shared" si="51"/>
        <v>#DIV/0!</v>
      </c>
      <c r="N182" s="922" t="e">
        <f t="shared" si="51"/>
        <v>#DIV/0!</v>
      </c>
    </row>
    <row r="184" spans="1:14" s="186" customFormat="1" ht="15.75">
      <c r="A184" s="281" t="s">
        <v>339</v>
      </c>
      <c r="B184" s="282"/>
      <c r="C184" s="282"/>
      <c r="D184" s="282"/>
      <c r="E184" s="282"/>
      <c r="F184" s="282"/>
      <c r="G184" s="282"/>
      <c r="H184" s="282"/>
      <c r="I184" s="282"/>
      <c r="J184" s="282"/>
      <c r="K184" s="282"/>
      <c r="L184" s="282"/>
      <c r="M184" s="282"/>
      <c r="N184" s="282"/>
    </row>
    <row r="185" spans="1:14" s="186" customFormat="1" ht="13.5" thickBot="1">
      <c r="A185" s="283"/>
      <c r="B185" s="282"/>
      <c r="C185" s="282"/>
      <c r="D185" s="282"/>
      <c r="E185" s="282"/>
      <c r="F185" s="282"/>
      <c r="G185" s="282"/>
      <c r="H185" s="282"/>
      <c r="I185" s="282"/>
      <c r="J185" s="282"/>
      <c r="K185" s="282"/>
      <c r="L185" s="282"/>
      <c r="M185" s="282"/>
      <c r="N185" s="282"/>
    </row>
    <row r="186" spans="1:14" s="186" customFormat="1" ht="16.5" thickBot="1">
      <c r="A186" s="284" t="s">
        <v>54</v>
      </c>
      <c r="B186" s="285">
        <v>0</v>
      </c>
      <c r="C186" s="282"/>
      <c r="D186" s="282" t="s">
        <v>313</v>
      </c>
      <c r="E186" s="282"/>
      <c r="F186" s="282"/>
      <c r="G186" s="282"/>
      <c r="H186" s="282"/>
      <c r="I186" s="282"/>
      <c r="J186" s="282"/>
      <c r="K186" s="282"/>
      <c r="L186" s="282"/>
      <c r="M186" s="282"/>
      <c r="N186" s="282"/>
    </row>
    <row r="187" spans="1:14" s="186" customFormat="1" ht="15.75">
      <c r="A187" s="284"/>
      <c r="B187" s="286"/>
      <c r="C187" s="282"/>
      <c r="D187" s="282"/>
      <c r="E187" s="282"/>
      <c r="F187" s="282"/>
      <c r="G187" s="282"/>
      <c r="H187" s="282"/>
      <c r="I187" s="282"/>
      <c r="J187" s="282"/>
      <c r="K187" s="282"/>
      <c r="L187" s="282"/>
      <c r="M187" s="282"/>
      <c r="N187" s="282"/>
    </row>
    <row r="188" spans="1:14" s="186" customFormat="1" ht="16.5" thickBot="1">
      <c r="A188" s="287" t="s">
        <v>87</v>
      </c>
      <c r="B188" s="288"/>
      <c r="C188" s="289"/>
      <c r="D188" s="289"/>
      <c r="E188" s="289"/>
      <c r="F188" s="289"/>
      <c r="G188" s="289"/>
      <c r="H188" s="289"/>
      <c r="I188" s="289"/>
      <c r="J188" s="289"/>
      <c r="K188" s="289"/>
      <c r="L188" s="289"/>
      <c r="M188" s="289"/>
      <c r="N188" s="289"/>
    </row>
    <row r="189" spans="1:14" s="186" customFormat="1" ht="13.5" thickBot="1">
      <c r="A189" s="290" t="s">
        <v>56</v>
      </c>
      <c r="B189" s="291">
        <v>0</v>
      </c>
      <c r="C189" s="289"/>
      <c r="D189" s="289"/>
      <c r="E189" s="289"/>
      <c r="F189" s="289"/>
      <c r="G189" s="289"/>
      <c r="H189" s="289"/>
      <c r="I189" s="289"/>
      <c r="J189" s="289"/>
      <c r="K189" s="289"/>
      <c r="L189" s="289"/>
      <c r="M189" s="289"/>
      <c r="N189" s="289"/>
    </row>
    <row r="190" spans="1:14" s="186" customFormat="1" ht="13.5" thickBot="1">
      <c r="A190" s="290" t="s">
        <v>57</v>
      </c>
      <c r="B190" s="291">
        <v>0</v>
      </c>
      <c r="C190" s="289"/>
      <c r="D190" s="289"/>
      <c r="E190" s="289"/>
      <c r="F190" s="289"/>
      <c r="G190" s="289"/>
      <c r="H190" s="289"/>
      <c r="I190" s="289"/>
      <c r="J190" s="289"/>
      <c r="K190" s="289"/>
      <c r="L190" s="289"/>
      <c r="M190" s="289"/>
      <c r="N190" s="289"/>
    </row>
    <row r="191" spans="1:14" s="186" customFormat="1" ht="12.75">
      <c r="A191" s="290" t="s">
        <v>58</v>
      </c>
      <c r="B191" s="291">
        <v>0</v>
      </c>
      <c r="C191" s="289"/>
      <c r="D191" s="289"/>
      <c r="E191" s="289"/>
      <c r="F191" s="289"/>
      <c r="G191" s="289"/>
      <c r="H191" s="289"/>
      <c r="I191" s="289"/>
      <c r="J191" s="289"/>
      <c r="K191" s="289"/>
      <c r="L191" s="289"/>
      <c r="M191" s="289"/>
      <c r="N191" s="289"/>
    </row>
    <row r="192" spans="1:14" s="186" customFormat="1" ht="13.5" thickBot="1">
      <c r="A192" s="283"/>
      <c r="B192" s="282"/>
      <c r="C192" s="282"/>
      <c r="D192" s="282"/>
      <c r="E192" s="282"/>
      <c r="F192" s="282"/>
      <c r="G192" s="282"/>
      <c r="H192" s="282"/>
      <c r="I192" s="282"/>
      <c r="J192" s="282"/>
      <c r="K192" s="282"/>
      <c r="L192" s="282"/>
      <c r="M192" s="282"/>
      <c r="N192" s="282"/>
    </row>
    <row r="193" spans="1:14" s="186" customFormat="1" ht="25.5">
      <c r="A193" s="294" t="s">
        <v>313</v>
      </c>
      <c r="B193" s="898" t="s">
        <v>330</v>
      </c>
      <c r="C193" s="296" t="s">
        <v>342</v>
      </c>
      <c r="D193" s="903" t="s">
        <v>343</v>
      </c>
      <c r="E193" s="296" t="s">
        <v>344</v>
      </c>
      <c r="F193" s="903" t="s">
        <v>345</v>
      </c>
      <c r="G193" s="296" t="s">
        <v>346</v>
      </c>
      <c r="H193" s="903" t="s">
        <v>347</v>
      </c>
      <c r="I193" s="296" t="s">
        <v>348</v>
      </c>
      <c r="J193" s="903" t="s">
        <v>349</v>
      </c>
      <c r="K193" s="296" t="s">
        <v>350</v>
      </c>
      <c r="L193" s="903" t="s">
        <v>351</v>
      </c>
      <c r="M193" s="296" t="s">
        <v>352</v>
      </c>
      <c r="N193" s="956" t="s">
        <v>70</v>
      </c>
    </row>
    <row r="194" spans="1:14" s="186" customFormat="1" ht="12.75">
      <c r="A194" s="357" t="s">
        <v>328</v>
      </c>
      <c r="B194" s="899">
        <f aca="true" t="shared" si="52" ref="B194:N194">B160</f>
        <v>0.004</v>
      </c>
      <c r="C194" s="300">
        <f t="shared" si="52"/>
        <v>0.004</v>
      </c>
      <c r="D194" s="904">
        <f t="shared" si="52"/>
        <v>0.004</v>
      </c>
      <c r="E194" s="300">
        <f t="shared" si="52"/>
        <v>0.004</v>
      </c>
      <c r="F194" s="904">
        <f t="shared" si="52"/>
        <v>0.004</v>
      </c>
      <c r="G194" s="300">
        <f t="shared" si="52"/>
        <v>0.004</v>
      </c>
      <c r="H194" s="904">
        <f t="shared" si="52"/>
        <v>0.004</v>
      </c>
      <c r="I194" s="300">
        <f t="shared" si="52"/>
        <v>0.004</v>
      </c>
      <c r="J194" s="904">
        <f t="shared" si="52"/>
        <v>0.004</v>
      </c>
      <c r="K194" s="300">
        <f t="shared" si="52"/>
        <v>0.004</v>
      </c>
      <c r="L194" s="904">
        <f t="shared" si="52"/>
        <v>0.004</v>
      </c>
      <c r="M194" s="300">
        <f t="shared" si="52"/>
        <v>0.004</v>
      </c>
      <c r="N194" s="301">
        <f t="shared" si="52"/>
        <v>0.004</v>
      </c>
    </row>
    <row r="195" spans="1:14" s="186" customFormat="1" ht="12.75">
      <c r="A195" s="302" t="s">
        <v>72</v>
      </c>
      <c r="B195" s="900">
        <f>M161*(1+C194)</f>
        <v>598310.8789697957</v>
      </c>
      <c r="C195" s="304">
        <f aca="true" t="shared" si="53" ref="C195:L195">B195*(1+B194)</f>
        <v>600704.1224856748</v>
      </c>
      <c r="D195" s="304">
        <f t="shared" si="53"/>
        <v>603106.9389756175</v>
      </c>
      <c r="E195" s="304">
        <f t="shared" si="53"/>
        <v>605519.36673152</v>
      </c>
      <c r="F195" s="304">
        <f t="shared" si="53"/>
        <v>607941.4441984461</v>
      </c>
      <c r="G195" s="304">
        <f t="shared" si="53"/>
        <v>610373.2099752399</v>
      </c>
      <c r="H195" s="304">
        <f t="shared" si="53"/>
        <v>612814.702815141</v>
      </c>
      <c r="I195" s="304">
        <f t="shared" si="53"/>
        <v>615265.9616264015</v>
      </c>
      <c r="J195" s="304">
        <f t="shared" si="53"/>
        <v>617727.0254729071</v>
      </c>
      <c r="K195" s="304">
        <f t="shared" si="53"/>
        <v>620197.9335747987</v>
      </c>
      <c r="L195" s="304">
        <f t="shared" si="53"/>
        <v>622678.7253090979</v>
      </c>
      <c r="M195" s="304">
        <f>L195*(1+M194)</f>
        <v>625169.4402103343</v>
      </c>
      <c r="N195" s="305">
        <f>AVERAGE(B195:M195)</f>
        <v>611650.8125287478</v>
      </c>
    </row>
    <row r="196" spans="1:14" s="186" customFormat="1" ht="13.5" thickBot="1">
      <c r="A196" s="306" t="s">
        <v>73</v>
      </c>
      <c r="B196" s="901">
        <f aca="true" t="shared" si="54" ref="B196:N196">$B$84</f>
        <v>0</v>
      </c>
      <c r="C196" s="308">
        <f t="shared" si="54"/>
        <v>0</v>
      </c>
      <c r="D196" s="308">
        <f t="shared" si="54"/>
        <v>0</v>
      </c>
      <c r="E196" s="308">
        <f t="shared" si="54"/>
        <v>0</v>
      </c>
      <c r="F196" s="308">
        <f t="shared" si="54"/>
        <v>0</v>
      </c>
      <c r="G196" s="308">
        <f t="shared" si="54"/>
        <v>0</v>
      </c>
      <c r="H196" s="308">
        <f t="shared" si="54"/>
        <v>0</v>
      </c>
      <c r="I196" s="308">
        <f t="shared" si="54"/>
        <v>0</v>
      </c>
      <c r="J196" s="308">
        <f t="shared" si="54"/>
        <v>0</v>
      </c>
      <c r="K196" s="308">
        <f t="shared" si="54"/>
        <v>0</v>
      </c>
      <c r="L196" s="308">
        <f t="shared" si="54"/>
        <v>0</v>
      </c>
      <c r="M196" s="308">
        <f t="shared" si="54"/>
        <v>0</v>
      </c>
      <c r="N196" s="309">
        <f t="shared" si="54"/>
        <v>0</v>
      </c>
    </row>
    <row r="197" spans="1:14" s="186" customFormat="1" ht="14.25" thickBot="1" thickTop="1">
      <c r="A197" s="310" t="s">
        <v>2</v>
      </c>
      <c r="B197" s="902">
        <f aca="true" t="shared" si="55" ref="B197:M197">B195*B196</f>
        <v>0</v>
      </c>
      <c r="C197" s="312">
        <f t="shared" si="55"/>
        <v>0</v>
      </c>
      <c r="D197" s="326">
        <f t="shared" si="55"/>
        <v>0</v>
      </c>
      <c r="E197" s="312">
        <f t="shared" si="55"/>
        <v>0</v>
      </c>
      <c r="F197" s="326">
        <f t="shared" si="55"/>
        <v>0</v>
      </c>
      <c r="G197" s="312">
        <f t="shared" si="55"/>
        <v>0</v>
      </c>
      <c r="H197" s="326">
        <f t="shared" si="55"/>
        <v>0</v>
      </c>
      <c r="I197" s="312">
        <f t="shared" si="55"/>
        <v>0</v>
      </c>
      <c r="J197" s="326">
        <f t="shared" si="55"/>
        <v>0</v>
      </c>
      <c r="K197" s="312">
        <f t="shared" si="55"/>
        <v>0</v>
      </c>
      <c r="L197" s="326">
        <f t="shared" si="55"/>
        <v>0</v>
      </c>
      <c r="M197" s="312">
        <f t="shared" si="55"/>
        <v>0</v>
      </c>
      <c r="N197" s="856">
        <f>SUM(B197:M197)</f>
        <v>0</v>
      </c>
    </row>
    <row r="198" spans="1:14" ht="15.75">
      <c r="A198" s="314"/>
      <c r="B198" s="315"/>
      <c r="C198" s="315"/>
      <c r="D198" s="315"/>
      <c r="E198" s="315"/>
      <c r="F198" s="315"/>
      <c r="G198" s="316"/>
      <c r="H198" s="315"/>
      <c r="I198" s="316"/>
      <c r="J198" s="317"/>
      <c r="K198" s="318"/>
      <c r="L198" s="319"/>
      <c r="M198" s="320"/>
      <c r="N198" s="321"/>
    </row>
    <row r="199" spans="1:14" s="186" customFormat="1" ht="12.75">
      <c r="A199" s="322" t="s">
        <v>88</v>
      </c>
      <c r="B199" s="323"/>
      <c r="C199" s="323"/>
      <c r="D199" s="323"/>
      <c r="E199" s="323"/>
      <c r="F199" s="323"/>
      <c r="G199" s="323"/>
      <c r="H199" s="323"/>
      <c r="I199" s="323"/>
      <c r="J199" s="323"/>
      <c r="K199" s="323"/>
      <c r="L199" s="323"/>
      <c r="M199" s="323"/>
      <c r="N199" s="324"/>
    </row>
    <row r="200" spans="1:14" s="186" customFormat="1" ht="13.5" thickBot="1">
      <c r="A200" s="325"/>
      <c r="B200" s="326"/>
      <c r="C200" s="326"/>
      <c r="D200" s="326"/>
      <c r="E200" s="326"/>
      <c r="F200" s="326"/>
      <c r="G200" s="326"/>
      <c r="H200" s="326"/>
      <c r="I200" s="326"/>
      <c r="J200" s="326"/>
      <c r="K200" s="326"/>
      <c r="L200" s="326"/>
      <c r="M200" s="326"/>
      <c r="N200" s="327"/>
    </row>
    <row r="201" spans="1:14" s="186" customFormat="1" ht="27" customHeight="1" thickBot="1">
      <c r="A201" s="294" t="s">
        <v>313</v>
      </c>
      <c r="B201" s="898" t="s">
        <v>330</v>
      </c>
      <c r="C201" s="296" t="s">
        <v>342</v>
      </c>
      <c r="D201" s="903" t="s">
        <v>343</v>
      </c>
      <c r="E201" s="296" t="s">
        <v>344</v>
      </c>
      <c r="F201" s="903" t="s">
        <v>345</v>
      </c>
      <c r="G201" s="296" t="s">
        <v>346</v>
      </c>
      <c r="H201" s="903" t="s">
        <v>347</v>
      </c>
      <c r="I201" s="296" t="s">
        <v>348</v>
      </c>
      <c r="J201" s="903" t="s">
        <v>349</v>
      </c>
      <c r="K201" s="296" t="s">
        <v>350</v>
      </c>
      <c r="L201" s="903" t="s">
        <v>351</v>
      </c>
      <c r="M201" s="296" t="s">
        <v>352</v>
      </c>
      <c r="N201" s="956" t="s">
        <v>75</v>
      </c>
    </row>
    <row r="202" spans="1:14" s="186" customFormat="1" ht="14.25" thickBot="1" thickTop="1">
      <c r="A202" s="330" t="s">
        <v>76</v>
      </c>
      <c r="B202" s="906">
        <f aca="true" t="shared" si="56" ref="B202:N202">B195*6%</f>
        <v>35898.65273818774</v>
      </c>
      <c r="C202" s="912">
        <f t="shared" si="56"/>
        <v>36042.24734914049</v>
      </c>
      <c r="D202" s="912">
        <f t="shared" si="56"/>
        <v>36186.41633853705</v>
      </c>
      <c r="E202" s="912">
        <f t="shared" si="56"/>
        <v>36331.1620038912</v>
      </c>
      <c r="F202" s="912">
        <f t="shared" si="56"/>
        <v>36476.486651906765</v>
      </c>
      <c r="G202" s="912">
        <f t="shared" si="56"/>
        <v>36622.392598514394</v>
      </c>
      <c r="H202" s="912">
        <f t="shared" si="56"/>
        <v>36768.88216890846</v>
      </c>
      <c r="I202" s="912">
        <f t="shared" si="56"/>
        <v>36915.95769758409</v>
      </c>
      <c r="J202" s="912">
        <f t="shared" si="56"/>
        <v>37063.621528374424</v>
      </c>
      <c r="K202" s="912">
        <f t="shared" si="56"/>
        <v>37211.87601448793</v>
      </c>
      <c r="L202" s="912">
        <f t="shared" si="56"/>
        <v>37360.72351854587</v>
      </c>
      <c r="M202" s="912">
        <f t="shared" si="56"/>
        <v>37510.166412620056</v>
      </c>
      <c r="N202" s="953">
        <f t="shared" si="56"/>
        <v>36699.04875172487</v>
      </c>
    </row>
    <row r="203" spans="1:14" s="186" customFormat="1" ht="12.75">
      <c r="A203" s="333" t="s">
        <v>77</v>
      </c>
      <c r="B203" s="923" t="s">
        <v>313</v>
      </c>
      <c r="C203" s="924" t="s">
        <v>313</v>
      </c>
      <c r="D203" s="925" t="s">
        <v>313</v>
      </c>
      <c r="E203" s="924" t="s">
        <v>313</v>
      </c>
      <c r="F203" s="925" t="s">
        <v>313</v>
      </c>
      <c r="G203" s="924" t="s">
        <v>313</v>
      </c>
      <c r="H203" s="925" t="s">
        <v>313</v>
      </c>
      <c r="I203" s="924" t="s">
        <v>313</v>
      </c>
      <c r="J203" s="925" t="s">
        <v>313</v>
      </c>
      <c r="K203" s="924" t="s">
        <v>313</v>
      </c>
      <c r="L203" s="925" t="s">
        <v>313</v>
      </c>
      <c r="M203" s="924" t="s">
        <v>313</v>
      </c>
      <c r="N203" s="926" t="s">
        <v>313</v>
      </c>
    </row>
    <row r="204" spans="1:14" s="186" customFormat="1" ht="12.75">
      <c r="A204" s="415" t="s">
        <v>354</v>
      </c>
      <c r="B204" s="930">
        <v>0</v>
      </c>
      <c r="C204" s="931">
        <v>0</v>
      </c>
      <c r="D204" s="932">
        <v>0</v>
      </c>
      <c r="E204" s="931">
        <v>0</v>
      </c>
      <c r="F204" s="932">
        <v>0</v>
      </c>
      <c r="G204" s="931">
        <v>0</v>
      </c>
      <c r="H204" s="932">
        <v>0</v>
      </c>
      <c r="I204" s="931">
        <v>0</v>
      </c>
      <c r="J204" s="932">
        <v>0</v>
      </c>
      <c r="K204" s="931">
        <v>0</v>
      </c>
      <c r="L204" s="932">
        <v>0</v>
      </c>
      <c r="M204" s="931">
        <v>0</v>
      </c>
      <c r="N204" s="933">
        <f>SUM(B204:M204)</f>
        <v>0</v>
      </c>
    </row>
    <row r="205" spans="1:14" s="186" customFormat="1" ht="12.75">
      <c r="A205" s="415" t="s">
        <v>355</v>
      </c>
      <c r="B205" s="934">
        <v>0</v>
      </c>
      <c r="C205" s="935">
        <v>0</v>
      </c>
      <c r="D205" s="936">
        <v>0</v>
      </c>
      <c r="E205" s="935">
        <v>0</v>
      </c>
      <c r="F205" s="936">
        <v>0</v>
      </c>
      <c r="G205" s="935">
        <v>0</v>
      </c>
      <c r="H205" s="936">
        <v>0</v>
      </c>
      <c r="I205" s="935">
        <v>0</v>
      </c>
      <c r="J205" s="936">
        <v>0</v>
      </c>
      <c r="K205" s="935">
        <v>0</v>
      </c>
      <c r="L205" s="936">
        <v>0</v>
      </c>
      <c r="M205" s="935">
        <v>0</v>
      </c>
      <c r="N205" s="933">
        <f>SUM(B205:M205)</f>
        <v>0</v>
      </c>
    </row>
    <row r="206" spans="1:14" s="186" customFormat="1" ht="12.75">
      <c r="A206" s="335" t="s">
        <v>78</v>
      </c>
      <c r="B206" s="930">
        <v>0</v>
      </c>
      <c r="C206" s="931">
        <v>0</v>
      </c>
      <c r="D206" s="932">
        <v>0</v>
      </c>
      <c r="E206" s="931">
        <v>0</v>
      </c>
      <c r="F206" s="932">
        <v>0</v>
      </c>
      <c r="G206" s="931">
        <v>0</v>
      </c>
      <c r="H206" s="932">
        <v>0</v>
      </c>
      <c r="I206" s="931">
        <v>0</v>
      </c>
      <c r="J206" s="932">
        <v>0</v>
      </c>
      <c r="K206" s="931">
        <v>0</v>
      </c>
      <c r="L206" s="932">
        <v>0</v>
      </c>
      <c r="M206" s="931">
        <v>0</v>
      </c>
      <c r="N206" s="933">
        <f>SUM(B206:M206)</f>
        <v>0</v>
      </c>
    </row>
    <row r="207" spans="1:14" s="186" customFormat="1" ht="13.5" thickBot="1">
      <c r="A207" s="339" t="s">
        <v>79</v>
      </c>
      <c r="B207" s="927">
        <v>0</v>
      </c>
      <c r="C207" s="928">
        <v>0</v>
      </c>
      <c r="D207" s="929">
        <v>0</v>
      </c>
      <c r="E207" s="928">
        <v>0</v>
      </c>
      <c r="F207" s="929">
        <v>0</v>
      </c>
      <c r="G207" s="928">
        <v>0</v>
      </c>
      <c r="H207" s="929">
        <v>0</v>
      </c>
      <c r="I207" s="928">
        <v>0</v>
      </c>
      <c r="J207" s="929">
        <v>0</v>
      </c>
      <c r="K207" s="928">
        <v>0</v>
      </c>
      <c r="L207" s="929">
        <v>0</v>
      </c>
      <c r="M207" s="928">
        <v>0</v>
      </c>
      <c r="N207" s="933">
        <f>SUM(B207:M207)</f>
        <v>0</v>
      </c>
    </row>
    <row r="208" spans="1:14" s="186" customFormat="1" ht="13.5" thickTop="1">
      <c r="A208" s="330" t="s">
        <v>80</v>
      </c>
      <c r="B208" s="907">
        <f aca="true" t="shared" si="57" ref="B208:N208">SUM(B203:B207)</f>
        <v>0</v>
      </c>
      <c r="C208" s="344">
        <f t="shared" si="57"/>
        <v>0</v>
      </c>
      <c r="D208" s="914">
        <f t="shared" si="57"/>
        <v>0</v>
      </c>
      <c r="E208" s="344">
        <f t="shared" si="57"/>
        <v>0</v>
      </c>
      <c r="F208" s="914">
        <f t="shared" si="57"/>
        <v>0</v>
      </c>
      <c r="G208" s="344">
        <f t="shared" si="57"/>
        <v>0</v>
      </c>
      <c r="H208" s="914">
        <f t="shared" si="57"/>
        <v>0</v>
      </c>
      <c r="I208" s="344">
        <f t="shared" si="57"/>
        <v>0</v>
      </c>
      <c r="J208" s="914">
        <f t="shared" si="57"/>
        <v>0</v>
      </c>
      <c r="K208" s="344">
        <f t="shared" si="57"/>
        <v>0</v>
      </c>
      <c r="L208" s="914">
        <f t="shared" si="57"/>
        <v>0</v>
      </c>
      <c r="M208" s="344">
        <f t="shared" si="57"/>
        <v>0</v>
      </c>
      <c r="N208" s="919">
        <f t="shared" si="57"/>
        <v>0</v>
      </c>
    </row>
    <row r="209" spans="1:14" s="186" customFormat="1" ht="12.75">
      <c r="A209" s="335" t="s">
        <v>359</v>
      </c>
      <c r="B209" s="938"/>
      <c r="C209" s="939"/>
      <c r="D209" s="940"/>
      <c r="E209" s="939"/>
      <c r="F209" s="940"/>
      <c r="G209" s="939"/>
      <c r="H209" s="940"/>
      <c r="I209" s="939"/>
      <c r="J209" s="940"/>
      <c r="K209" s="939"/>
      <c r="L209" s="940"/>
      <c r="M209" s="939"/>
      <c r="N209" s="941"/>
    </row>
    <row r="210" spans="1:14" s="186" customFormat="1" ht="12.75">
      <c r="A210" s="335" t="s">
        <v>357</v>
      </c>
      <c r="B210" s="942">
        <v>0</v>
      </c>
      <c r="C210" s="943">
        <v>0</v>
      </c>
      <c r="D210" s="944">
        <v>0</v>
      </c>
      <c r="E210" s="943">
        <v>0</v>
      </c>
      <c r="F210" s="944">
        <v>0</v>
      </c>
      <c r="G210" s="943">
        <v>0</v>
      </c>
      <c r="H210" s="944">
        <v>0</v>
      </c>
      <c r="I210" s="943">
        <v>0</v>
      </c>
      <c r="J210" s="944">
        <v>0</v>
      </c>
      <c r="K210" s="943">
        <v>0</v>
      </c>
      <c r="L210" s="944">
        <v>0</v>
      </c>
      <c r="M210" s="943">
        <v>0</v>
      </c>
      <c r="N210" s="933">
        <f>SUM(B210:M210)</f>
        <v>0</v>
      </c>
    </row>
    <row r="211" spans="1:14" s="186" customFormat="1" ht="12.75">
      <c r="A211" s="937" t="s">
        <v>358</v>
      </c>
      <c r="B211" s="945">
        <v>0</v>
      </c>
      <c r="C211" s="946">
        <v>0</v>
      </c>
      <c r="D211" s="947">
        <v>0</v>
      </c>
      <c r="E211" s="946">
        <v>0</v>
      </c>
      <c r="F211" s="947">
        <v>0</v>
      </c>
      <c r="G211" s="946">
        <v>0</v>
      </c>
      <c r="H211" s="947">
        <v>0</v>
      </c>
      <c r="I211" s="946">
        <v>0</v>
      </c>
      <c r="J211" s="947">
        <v>0</v>
      </c>
      <c r="K211" s="946">
        <v>0</v>
      </c>
      <c r="L211" s="947">
        <v>0</v>
      </c>
      <c r="M211" s="946">
        <v>0</v>
      </c>
      <c r="N211" s="933">
        <f>SUM(B211:M211)</f>
        <v>0</v>
      </c>
    </row>
    <row r="212" spans="1:14" ht="12.75">
      <c r="A212" s="346" t="s">
        <v>89</v>
      </c>
      <c r="B212" s="908">
        <f aca="true" t="shared" si="58" ref="B212:N212">B208/B202</f>
        <v>0</v>
      </c>
      <c r="C212" s="348">
        <f t="shared" si="58"/>
        <v>0</v>
      </c>
      <c r="D212" s="915">
        <f t="shared" si="58"/>
        <v>0</v>
      </c>
      <c r="E212" s="348">
        <f t="shared" si="58"/>
        <v>0</v>
      </c>
      <c r="F212" s="915">
        <f t="shared" si="58"/>
        <v>0</v>
      </c>
      <c r="G212" s="348">
        <f t="shared" si="58"/>
        <v>0</v>
      </c>
      <c r="H212" s="915">
        <f t="shared" si="58"/>
        <v>0</v>
      </c>
      <c r="I212" s="348">
        <f t="shared" si="58"/>
        <v>0</v>
      </c>
      <c r="J212" s="915">
        <f t="shared" si="58"/>
        <v>0</v>
      </c>
      <c r="K212" s="348">
        <f t="shared" si="58"/>
        <v>0</v>
      </c>
      <c r="L212" s="915">
        <f t="shared" si="58"/>
        <v>0</v>
      </c>
      <c r="M212" s="348">
        <f t="shared" si="58"/>
        <v>0</v>
      </c>
      <c r="N212" s="920">
        <f t="shared" si="58"/>
        <v>0</v>
      </c>
    </row>
    <row r="213" spans="1:14" ht="12.75">
      <c r="A213" s="352" t="s">
        <v>82</v>
      </c>
      <c r="B213" s="909">
        <f>B202/B195</f>
        <v>0.06</v>
      </c>
      <c r="C213" s="354">
        <f aca="true" t="shared" si="59" ref="C213:N213">C202/C195</f>
        <v>0.060000000000000005</v>
      </c>
      <c r="D213" s="916">
        <f t="shared" si="59"/>
        <v>0.06</v>
      </c>
      <c r="E213" s="354">
        <f t="shared" si="59"/>
        <v>0.06</v>
      </c>
      <c r="F213" s="916">
        <f t="shared" si="59"/>
        <v>0.06</v>
      </c>
      <c r="G213" s="354">
        <f t="shared" si="59"/>
        <v>0.06</v>
      </c>
      <c r="H213" s="916">
        <f t="shared" si="59"/>
        <v>0.060000000000000005</v>
      </c>
      <c r="I213" s="354">
        <f t="shared" si="59"/>
        <v>0.06</v>
      </c>
      <c r="J213" s="916">
        <f t="shared" si="59"/>
        <v>0.06</v>
      </c>
      <c r="K213" s="354">
        <f t="shared" si="59"/>
        <v>0.060000000000000005</v>
      </c>
      <c r="L213" s="916">
        <f t="shared" si="59"/>
        <v>0.05999999999999999</v>
      </c>
      <c r="M213" s="354">
        <f t="shared" si="59"/>
        <v>0.06</v>
      </c>
      <c r="N213" s="355">
        <f t="shared" si="59"/>
        <v>0.06</v>
      </c>
    </row>
    <row r="214" spans="1:14" ht="12.75">
      <c r="A214" s="357" t="s">
        <v>83</v>
      </c>
      <c r="B214" s="948" t="e">
        <f aca="true" t="shared" si="60" ref="B214:N214">(B204+B205)/B208</f>
        <v>#DIV/0!</v>
      </c>
      <c r="C214" s="949" t="e">
        <f t="shared" si="60"/>
        <v>#DIV/0!</v>
      </c>
      <c r="D214" s="949" t="e">
        <f t="shared" si="60"/>
        <v>#DIV/0!</v>
      </c>
      <c r="E214" s="949" t="e">
        <f t="shared" si="60"/>
        <v>#DIV/0!</v>
      </c>
      <c r="F214" s="949" t="e">
        <f t="shared" si="60"/>
        <v>#DIV/0!</v>
      </c>
      <c r="G214" s="949" t="e">
        <f t="shared" si="60"/>
        <v>#DIV/0!</v>
      </c>
      <c r="H214" s="949" t="e">
        <f t="shared" si="60"/>
        <v>#DIV/0!</v>
      </c>
      <c r="I214" s="949" t="e">
        <f t="shared" si="60"/>
        <v>#DIV/0!</v>
      </c>
      <c r="J214" s="949" t="e">
        <f t="shared" si="60"/>
        <v>#DIV/0!</v>
      </c>
      <c r="K214" s="949" t="e">
        <f t="shared" si="60"/>
        <v>#DIV/0!</v>
      </c>
      <c r="L214" s="949" t="e">
        <f t="shared" si="60"/>
        <v>#DIV/0!</v>
      </c>
      <c r="M214" s="949" t="e">
        <f t="shared" si="60"/>
        <v>#DIV/0!</v>
      </c>
      <c r="N214" s="950" t="e">
        <f t="shared" si="60"/>
        <v>#DIV/0!</v>
      </c>
    </row>
    <row r="215" spans="1:14" ht="12.75">
      <c r="A215" s="335" t="s">
        <v>84</v>
      </c>
      <c r="B215" s="910" t="e">
        <f aca="true" t="shared" si="61" ref="B215:N215">B206/B208</f>
        <v>#DIV/0!</v>
      </c>
      <c r="C215" s="359" t="e">
        <f t="shared" si="61"/>
        <v>#DIV/0!</v>
      </c>
      <c r="D215" s="917" t="e">
        <f t="shared" si="61"/>
        <v>#DIV/0!</v>
      </c>
      <c r="E215" s="359" t="e">
        <f t="shared" si="61"/>
        <v>#DIV/0!</v>
      </c>
      <c r="F215" s="917" t="e">
        <f t="shared" si="61"/>
        <v>#DIV/0!</v>
      </c>
      <c r="G215" s="359" t="e">
        <f t="shared" si="61"/>
        <v>#DIV/0!</v>
      </c>
      <c r="H215" s="917" t="e">
        <f t="shared" si="61"/>
        <v>#DIV/0!</v>
      </c>
      <c r="I215" s="359" t="e">
        <f t="shared" si="61"/>
        <v>#DIV/0!</v>
      </c>
      <c r="J215" s="917" t="e">
        <f t="shared" si="61"/>
        <v>#DIV/0!</v>
      </c>
      <c r="K215" s="359" t="e">
        <f t="shared" si="61"/>
        <v>#DIV/0!</v>
      </c>
      <c r="L215" s="917" t="e">
        <f t="shared" si="61"/>
        <v>#DIV/0!</v>
      </c>
      <c r="M215" s="359" t="e">
        <f t="shared" si="61"/>
        <v>#DIV/0!</v>
      </c>
      <c r="N215" s="921" t="e">
        <f t="shared" si="61"/>
        <v>#DIV/0!</v>
      </c>
    </row>
    <row r="216" spans="1:14" ht="13.5" thickBot="1">
      <c r="A216" s="366" t="s">
        <v>85</v>
      </c>
      <c r="B216" s="911" t="e">
        <f aca="true" t="shared" si="62" ref="B216:N216">B207/B208</f>
        <v>#DIV/0!</v>
      </c>
      <c r="C216" s="913" t="e">
        <f t="shared" si="62"/>
        <v>#DIV/0!</v>
      </c>
      <c r="D216" s="918" t="e">
        <f t="shared" si="62"/>
        <v>#DIV/0!</v>
      </c>
      <c r="E216" s="913" t="e">
        <f t="shared" si="62"/>
        <v>#DIV/0!</v>
      </c>
      <c r="F216" s="918" t="e">
        <f t="shared" si="62"/>
        <v>#DIV/0!</v>
      </c>
      <c r="G216" s="913" t="e">
        <f t="shared" si="62"/>
        <v>#DIV/0!</v>
      </c>
      <c r="H216" s="918" t="e">
        <f t="shared" si="62"/>
        <v>#DIV/0!</v>
      </c>
      <c r="I216" s="913" t="e">
        <f t="shared" si="62"/>
        <v>#DIV/0!</v>
      </c>
      <c r="J216" s="918" t="e">
        <f t="shared" si="62"/>
        <v>#DIV/0!</v>
      </c>
      <c r="K216" s="913" t="e">
        <f t="shared" si="62"/>
        <v>#DIV/0!</v>
      </c>
      <c r="L216" s="918" t="e">
        <f t="shared" si="62"/>
        <v>#DIV/0!</v>
      </c>
      <c r="M216" s="913" t="e">
        <f t="shared" si="62"/>
        <v>#DIV/0!</v>
      </c>
      <c r="N216" s="922" t="e">
        <f t="shared" si="62"/>
        <v>#DIV/0!</v>
      </c>
    </row>
    <row r="219" spans="1:2" ht="14.25">
      <c r="A219" s="804" t="s">
        <v>307</v>
      </c>
      <c r="B219" s="952" t="s">
        <v>313</v>
      </c>
    </row>
    <row r="220" ht="13.5" thickBot="1"/>
    <row r="221" spans="1:6" ht="12.75">
      <c r="A221" s="805" t="s">
        <v>305</v>
      </c>
      <c r="B221" s="850" t="s">
        <v>315</v>
      </c>
      <c r="C221" s="850" t="s">
        <v>316</v>
      </c>
      <c r="D221" s="857" t="s">
        <v>317</v>
      </c>
      <c r="E221" s="857" t="s">
        <v>338</v>
      </c>
      <c r="F221" s="857" t="s">
        <v>339</v>
      </c>
    </row>
    <row r="222" spans="1:6" ht="12.75">
      <c r="A222" s="806" t="s">
        <v>318</v>
      </c>
      <c r="B222" s="830">
        <v>0</v>
      </c>
      <c r="C222" s="830">
        <v>0</v>
      </c>
      <c r="D222" s="830">
        <v>0</v>
      </c>
      <c r="E222" s="830">
        <v>0</v>
      </c>
      <c r="F222" s="830">
        <v>0</v>
      </c>
    </row>
    <row r="223" spans="1:6" ht="12.75">
      <c r="A223" s="806" t="s">
        <v>319</v>
      </c>
      <c r="B223" s="830">
        <v>0</v>
      </c>
      <c r="C223" s="830">
        <v>0</v>
      </c>
      <c r="D223" s="830">
        <v>0</v>
      </c>
      <c r="E223" s="830">
        <v>0</v>
      </c>
      <c r="F223" s="830">
        <v>0</v>
      </c>
    </row>
    <row r="224" spans="1:6" ht="12.75">
      <c r="A224" s="806" t="s">
        <v>320</v>
      </c>
      <c r="B224" s="830">
        <v>0</v>
      </c>
      <c r="C224" s="830">
        <v>0</v>
      </c>
      <c r="D224" s="830">
        <v>0</v>
      </c>
      <c r="E224" s="830">
        <v>0</v>
      </c>
      <c r="F224" s="830">
        <v>0</v>
      </c>
    </row>
    <row r="225" spans="1:6" ht="12.75">
      <c r="A225" s="806" t="s">
        <v>321</v>
      </c>
      <c r="B225" s="830">
        <v>0</v>
      </c>
      <c r="C225" s="830">
        <v>0</v>
      </c>
      <c r="D225" s="830">
        <v>0</v>
      </c>
      <c r="E225" s="830">
        <v>0</v>
      </c>
      <c r="F225" s="830">
        <v>0</v>
      </c>
    </row>
    <row r="226" spans="1:6" ht="12.75">
      <c r="A226" s="806" t="s">
        <v>322</v>
      </c>
      <c r="B226" s="830">
        <v>0</v>
      </c>
      <c r="C226" s="830">
        <v>0</v>
      </c>
      <c r="D226" s="830">
        <v>0</v>
      </c>
      <c r="E226" s="830">
        <v>0</v>
      </c>
      <c r="F226" s="830">
        <v>0</v>
      </c>
    </row>
    <row r="227" spans="1:6" ht="12.75">
      <c r="A227" s="806" t="s">
        <v>323</v>
      </c>
      <c r="B227" s="830">
        <v>0</v>
      </c>
      <c r="C227" s="830">
        <v>0</v>
      </c>
      <c r="D227" s="830">
        <v>0</v>
      </c>
      <c r="E227" s="830">
        <v>0</v>
      </c>
      <c r="F227" s="830">
        <v>0</v>
      </c>
    </row>
    <row r="228" spans="1:6" ht="12.75">
      <c r="A228" s="806" t="s">
        <v>324</v>
      </c>
      <c r="B228" s="830">
        <v>0</v>
      </c>
      <c r="C228" s="830">
        <v>0</v>
      </c>
      <c r="D228" s="830">
        <v>0</v>
      </c>
      <c r="E228" s="830">
        <v>0</v>
      </c>
      <c r="F228" s="830">
        <v>0</v>
      </c>
    </row>
    <row r="229" spans="1:6" ht="12.75">
      <c r="A229" s="806" t="s">
        <v>325</v>
      </c>
      <c r="B229" s="851">
        <v>0</v>
      </c>
      <c r="C229" s="851">
        <v>0</v>
      </c>
      <c r="D229" s="851">
        <v>0</v>
      </c>
      <c r="E229" s="851">
        <v>0</v>
      </c>
      <c r="F229" s="851">
        <v>0</v>
      </c>
    </row>
    <row r="230" spans="1:6" ht="12.75">
      <c r="A230" s="806" t="s">
        <v>326</v>
      </c>
      <c r="B230" s="830">
        <v>0</v>
      </c>
      <c r="C230" s="830">
        <v>0</v>
      </c>
      <c r="D230" s="830">
        <v>0</v>
      </c>
      <c r="E230" s="830">
        <v>0</v>
      </c>
      <c r="F230" s="830">
        <v>0</v>
      </c>
    </row>
    <row r="231" spans="1:6" ht="12.75">
      <c r="A231" s="806" t="s">
        <v>327</v>
      </c>
      <c r="B231" s="830">
        <v>0</v>
      </c>
      <c r="C231" s="830">
        <v>0</v>
      </c>
      <c r="D231" s="830">
        <v>0</v>
      </c>
      <c r="E231" s="830">
        <v>0</v>
      </c>
      <c r="F231" s="830">
        <v>0</v>
      </c>
    </row>
    <row r="233" ht="12.75">
      <c r="A233" s="807" t="s">
        <v>308</v>
      </c>
    </row>
    <row r="234" ht="12.75">
      <c r="A234" s="807" t="s">
        <v>309</v>
      </c>
    </row>
  </sheetData>
  <sheetProtection/>
  <mergeCells count="1">
    <mergeCell ref="A5:C5"/>
  </mergeCells>
  <printOptions/>
  <pageMargins left="0" right="0" top="0.36" bottom="0.45" header="0.21" footer="0.2"/>
  <pageSetup orientation="landscape" paperSize="5" scale="70" r:id="rId1"/>
  <headerFooter alignWithMargins="0">
    <oddHeader>&amp;C&amp;"Arial,Bold"&amp;20Per Member Per Month</oddHeader>
  </headerFooter>
  <rowBreaks count="6" manualBreakCount="6">
    <brk id="46" max="13" man="1"/>
    <brk id="80" max="13" man="1"/>
    <brk id="114" max="13" man="1"/>
    <brk id="148" max="13" man="1"/>
    <brk id="182" max="13" man="1"/>
    <brk id="216" max="13" man="1"/>
  </rowBreaks>
</worksheet>
</file>

<file path=xl/worksheets/sheet3.xml><?xml version="1.0" encoding="utf-8"?>
<worksheet xmlns="http://schemas.openxmlformats.org/spreadsheetml/2006/main" xmlns:r="http://schemas.openxmlformats.org/officeDocument/2006/relationships">
  <dimension ref="A1:DY543"/>
  <sheetViews>
    <sheetView zoomScale="80" zoomScaleNormal="80" zoomScalePageLayoutView="0" workbookViewId="0" topLeftCell="A112">
      <selection activeCell="T161" sqref="T161"/>
    </sheetView>
  </sheetViews>
  <sheetFormatPr defaultColWidth="8.8515625" defaultRowHeight="12.75"/>
  <cols>
    <col min="1" max="1" width="2.28125" style="4" customWidth="1"/>
    <col min="2" max="2" width="25.28125" style="4" customWidth="1"/>
    <col min="3" max="4" width="9.8515625" style="4" hidden="1" customWidth="1"/>
    <col min="5" max="5" width="9.57421875" style="4" hidden="1" customWidth="1"/>
    <col min="6" max="8" width="9.8515625" style="4" hidden="1" customWidth="1"/>
    <col min="9" max="11" width="9.57421875" style="4" hidden="1" customWidth="1"/>
    <col min="12" max="12" width="9.8515625" style="4" hidden="1" customWidth="1"/>
    <col min="13" max="14" width="9.57421875" style="4" hidden="1" customWidth="1"/>
    <col min="15" max="15" width="1.57421875" style="4" customWidth="1"/>
    <col min="16" max="16" width="11.28125" style="4" hidden="1" customWidth="1"/>
    <col min="17" max="17" width="9.8515625" style="4" hidden="1" customWidth="1"/>
    <col min="18" max="18" width="11.00390625" style="4" customWidth="1"/>
    <col min="19" max="19" width="14.140625" style="4" customWidth="1"/>
    <col min="20" max="20" width="8.7109375" style="4" customWidth="1"/>
    <col min="21" max="21" width="13.8515625" style="4" customWidth="1"/>
    <col min="22" max="22" width="11.8515625" style="4" customWidth="1"/>
    <col min="23" max="23" width="13.7109375" style="4" customWidth="1"/>
    <col min="24" max="24" width="12.28125" style="4" customWidth="1"/>
    <col min="25" max="25" width="7.7109375" style="4" customWidth="1"/>
    <col min="26" max="26" width="7.140625" style="4" customWidth="1"/>
    <col min="27" max="27" width="13.140625" style="4" customWidth="1"/>
    <col min="28" max="28" width="7.28125" style="4" customWidth="1"/>
    <col min="29" max="29" width="11.140625" style="4" customWidth="1"/>
    <col min="30" max="30" width="7.00390625" style="4" customWidth="1"/>
    <col min="31" max="31" width="11.7109375" style="4" customWidth="1"/>
    <col min="32" max="32" width="10.28125" style="4" bestFit="1" customWidth="1"/>
    <col min="33" max="33" width="11.421875" style="4" customWidth="1"/>
    <col min="34" max="34" width="9.57421875" style="4" bestFit="1" customWidth="1"/>
    <col min="35" max="35" width="10.7109375" style="4" bestFit="1" customWidth="1"/>
    <col min="36" max="36" width="10.28125" style="4" bestFit="1" customWidth="1"/>
    <col min="37" max="16384" width="8.8515625" style="4" customWidth="1"/>
  </cols>
  <sheetData>
    <row r="1" ht="11.25" hidden="1">
      <c r="B1" s="4" t="s">
        <v>17</v>
      </c>
    </row>
    <row r="2" ht="11.25" hidden="1"/>
    <row r="3" spans="3:23" s="35" customFormat="1" ht="10.5" hidden="1">
      <c r="C3" s="36">
        <v>37073</v>
      </c>
      <c r="D3" s="36">
        <v>37104</v>
      </c>
      <c r="E3" s="36">
        <v>37135</v>
      </c>
      <c r="F3" s="36">
        <v>37165</v>
      </c>
      <c r="G3" s="36">
        <v>37196</v>
      </c>
      <c r="H3" s="36">
        <v>37226</v>
      </c>
      <c r="I3" s="36">
        <v>37257</v>
      </c>
      <c r="J3" s="36">
        <v>37288</v>
      </c>
      <c r="K3" s="36">
        <v>37316</v>
      </c>
      <c r="L3" s="36">
        <v>37347</v>
      </c>
      <c r="M3" s="36">
        <v>37377</v>
      </c>
      <c r="N3" s="36">
        <v>37408</v>
      </c>
      <c r="P3" s="37" t="s">
        <v>0</v>
      </c>
      <c r="Q3" s="37" t="s">
        <v>20</v>
      </c>
      <c r="R3" s="37"/>
      <c r="S3" s="37"/>
      <c r="T3" s="37"/>
      <c r="U3" s="37"/>
      <c r="V3" s="37"/>
      <c r="W3" s="37"/>
    </row>
    <row r="4" spans="3:15" ht="11.25" hidden="1">
      <c r="C4" s="5"/>
      <c r="D4" s="5"/>
      <c r="E4" s="5"/>
      <c r="F4" s="6"/>
      <c r="G4" s="6"/>
      <c r="H4" s="6"/>
      <c r="I4" s="6"/>
      <c r="J4" s="6"/>
      <c r="K4" s="6"/>
      <c r="L4" s="6"/>
      <c r="M4" s="6"/>
      <c r="N4" s="6"/>
      <c r="O4" s="6"/>
    </row>
    <row r="5" spans="1:23" ht="11.25" hidden="1">
      <c r="A5" s="40" t="s">
        <v>6</v>
      </c>
      <c r="B5" s="7" t="s">
        <v>18</v>
      </c>
      <c r="C5" s="6">
        <v>407151</v>
      </c>
      <c r="D5" s="6">
        <v>407520</v>
      </c>
      <c r="E5" s="6">
        <v>407585</v>
      </c>
      <c r="F5" s="6">
        <v>408612</v>
      </c>
      <c r="G5" s="38">
        <v>405899</v>
      </c>
      <c r="H5" s="38">
        <v>406523</v>
      </c>
      <c r="I5" s="38">
        <v>405028</v>
      </c>
      <c r="J5" s="38">
        <v>403224</v>
      </c>
      <c r="K5" s="38">
        <v>406516</v>
      </c>
      <c r="L5" s="38">
        <v>404049</v>
      </c>
      <c r="M5" s="38">
        <v>405129</v>
      </c>
      <c r="N5" s="38">
        <v>404539</v>
      </c>
      <c r="P5" s="81">
        <f>SUM(C5:N5)</f>
        <v>4871775</v>
      </c>
      <c r="Q5" s="93">
        <f>SUM(C5:N5)/12</f>
        <v>405981.25</v>
      </c>
      <c r="R5" s="110"/>
      <c r="S5" s="110"/>
      <c r="T5" s="110"/>
      <c r="U5" s="110"/>
      <c r="V5" s="110"/>
      <c r="W5" s="110"/>
    </row>
    <row r="6" spans="1:23" ht="11.25" hidden="1">
      <c r="A6" s="43"/>
      <c r="B6" s="9" t="s">
        <v>7</v>
      </c>
      <c r="C6" s="31">
        <v>-0.0019</v>
      </c>
      <c r="D6" s="53">
        <v>-0.0026</v>
      </c>
      <c r="E6" s="53">
        <v>-0.0033</v>
      </c>
      <c r="F6" s="53">
        <v>-0.0025</v>
      </c>
      <c r="G6" s="53">
        <v>-0.0035</v>
      </c>
      <c r="H6" s="53">
        <v>0.0003</v>
      </c>
      <c r="I6" s="53">
        <v>-0.0018</v>
      </c>
      <c r="J6" s="53">
        <v>-0.0043</v>
      </c>
      <c r="K6" s="53">
        <v>-0.0027</v>
      </c>
      <c r="L6" s="53">
        <v>-0.0094</v>
      </c>
      <c r="M6" s="53">
        <v>-0.0044</v>
      </c>
      <c r="N6" s="53">
        <v>-0.0033</v>
      </c>
      <c r="P6" s="82">
        <f>SUM(C6:N6)</f>
        <v>-0.0394</v>
      </c>
      <c r="Q6" s="94">
        <f>SUM(C6:N6)/12</f>
        <v>-0.003283333333333333</v>
      </c>
      <c r="R6" s="529"/>
      <c r="S6" s="529"/>
      <c r="T6" s="529"/>
      <c r="U6" s="529"/>
      <c r="V6" s="529"/>
      <c r="W6" s="529"/>
    </row>
    <row r="7" spans="1:23" ht="11.25" hidden="1">
      <c r="A7" s="43"/>
      <c r="B7" s="55" t="s">
        <v>23</v>
      </c>
      <c r="C7" s="6">
        <v>7355</v>
      </c>
      <c r="D7" s="6">
        <v>7526</v>
      </c>
      <c r="E7" s="6">
        <v>7372</v>
      </c>
      <c r="F7" s="6">
        <v>7438</v>
      </c>
      <c r="G7" s="6">
        <v>7750</v>
      </c>
      <c r="H7" s="6">
        <v>7779</v>
      </c>
      <c r="I7" s="6">
        <v>7847</v>
      </c>
      <c r="J7" s="6">
        <v>8250</v>
      </c>
      <c r="K7" s="6">
        <v>8092</v>
      </c>
      <c r="L7" s="6">
        <v>8385</v>
      </c>
      <c r="M7" s="6">
        <v>8196</v>
      </c>
      <c r="N7" s="6">
        <v>8120</v>
      </c>
      <c r="P7" s="83">
        <f>SUM(C7:N7)</f>
        <v>94110</v>
      </c>
      <c r="Q7" s="95">
        <f>SUM(C7:N7)/12</f>
        <v>7842.5</v>
      </c>
      <c r="R7" s="110"/>
      <c r="S7" s="110"/>
      <c r="T7" s="110"/>
      <c r="U7" s="110"/>
      <c r="V7" s="110"/>
      <c r="W7" s="110"/>
    </row>
    <row r="8" spans="1:23" s="14" customFormat="1" ht="11.25" hidden="1">
      <c r="A8" s="54"/>
      <c r="B8" s="56" t="s">
        <v>7</v>
      </c>
      <c r="C8" s="31">
        <v>0.015</v>
      </c>
      <c r="D8" s="31">
        <v>0.0307</v>
      </c>
      <c r="E8" s="31">
        <v>0.00263</v>
      </c>
      <c r="F8" s="31">
        <v>0.00627</v>
      </c>
      <c r="G8" s="31">
        <v>0.00896</v>
      </c>
      <c r="H8" s="31">
        <v>0.00926</v>
      </c>
      <c r="I8" s="31">
        <v>0.00876</v>
      </c>
      <c r="J8" s="31">
        <v>0.141</v>
      </c>
      <c r="K8" s="31">
        <v>0.0891</v>
      </c>
      <c r="L8" s="31">
        <v>0.1417</v>
      </c>
      <c r="M8" s="31">
        <v>0.1136</v>
      </c>
      <c r="N8" s="31">
        <v>0.0923</v>
      </c>
      <c r="P8" s="82"/>
      <c r="Q8" s="94">
        <f>SUM(C8:N8)/12</f>
        <v>0.05494000000000001</v>
      </c>
      <c r="R8" s="529"/>
      <c r="S8" s="529"/>
      <c r="T8" s="529"/>
      <c r="U8" s="529"/>
      <c r="V8" s="529"/>
      <c r="W8" s="529"/>
    </row>
    <row r="9" spans="16:23" ht="11.25" hidden="1">
      <c r="P9" s="83"/>
      <c r="Q9" s="96"/>
      <c r="R9" s="109"/>
      <c r="S9" s="109"/>
      <c r="T9" s="109"/>
      <c r="U9" s="109"/>
      <c r="V9" s="109"/>
      <c r="W9" s="109"/>
    </row>
    <row r="10" spans="1:23" ht="11.25" hidden="1">
      <c r="A10" s="7" t="s">
        <v>3</v>
      </c>
      <c r="B10" s="7" t="s">
        <v>8</v>
      </c>
      <c r="C10" s="6">
        <v>83772</v>
      </c>
      <c r="D10" s="6">
        <v>135065</v>
      </c>
      <c r="E10" s="6">
        <v>133133</v>
      </c>
      <c r="F10" s="6">
        <v>136406</v>
      </c>
      <c r="G10" s="6">
        <v>136510</v>
      </c>
      <c r="H10" s="6">
        <v>136763</v>
      </c>
      <c r="I10" s="6">
        <v>144473</v>
      </c>
      <c r="J10" s="6">
        <v>144356</v>
      </c>
      <c r="K10" s="6">
        <v>141986</v>
      </c>
      <c r="L10" s="6">
        <v>149086</v>
      </c>
      <c r="M10" s="6">
        <v>131463</v>
      </c>
      <c r="N10" s="6">
        <v>193310</v>
      </c>
      <c r="P10" s="83">
        <f>SUM(C10:N10)</f>
        <v>1666323</v>
      </c>
      <c r="Q10" s="95">
        <f>SUM(C10:N10)/12</f>
        <v>138860.25</v>
      </c>
      <c r="R10" s="110"/>
      <c r="S10" s="110"/>
      <c r="T10" s="110"/>
      <c r="U10" s="110"/>
      <c r="V10" s="110"/>
      <c r="W10" s="110"/>
    </row>
    <row r="11" spans="1:23" ht="11.25" hidden="1">
      <c r="A11" s="9"/>
      <c r="B11" s="9" t="s">
        <v>9</v>
      </c>
      <c r="C11" s="6">
        <v>241</v>
      </c>
      <c r="D11" s="6">
        <v>464</v>
      </c>
      <c r="E11" s="6">
        <v>252</v>
      </c>
      <c r="F11" s="6">
        <v>608</v>
      </c>
      <c r="G11" s="6">
        <v>603</v>
      </c>
      <c r="H11" s="6">
        <v>672</v>
      </c>
      <c r="I11" s="6">
        <v>816</v>
      </c>
      <c r="J11" s="6">
        <v>913</v>
      </c>
      <c r="K11" s="6">
        <v>856</v>
      </c>
      <c r="L11" s="6">
        <v>954</v>
      </c>
      <c r="M11" s="6">
        <v>1010</v>
      </c>
      <c r="N11" s="6">
        <v>1547</v>
      </c>
      <c r="P11" s="83">
        <f>SUM(C11:N11)</f>
        <v>8936</v>
      </c>
      <c r="Q11" s="95">
        <f>SUM(C11:N11)/12</f>
        <v>744.6666666666666</v>
      </c>
      <c r="R11" s="110"/>
      <c r="S11" s="110"/>
      <c r="T11" s="110"/>
      <c r="U11" s="110"/>
      <c r="V11" s="110"/>
      <c r="W11" s="110"/>
    </row>
    <row r="12" spans="1:23" s="11" customFormat="1" ht="13.5" hidden="1">
      <c r="A12" s="10"/>
      <c r="B12" s="10" t="s">
        <v>10</v>
      </c>
      <c r="C12" s="16">
        <v>78456</v>
      </c>
      <c r="D12" s="16">
        <v>83651</v>
      </c>
      <c r="E12" s="16">
        <v>67382</v>
      </c>
      <c r="F12" s="16">
        <v>83025</v>
      </c>
      <c r="G12" s="16">
        <v>76725</v>
      </c>
      <c r="H12" s="16">
        <v>71224</v>
      </c>
      <c r="I12" s="16">
        <v>79382</v>
      </c>
      <c r="J12" s="16">
        <v>75115</v>
      </c>
      <c r="K12" s="16">
        <v>78665</v>
      </c>
      <c r="L12" s="16">
        <v>84841</v>
      </c>
      <c r="M12" s="16">
        <v>857123</v>
      </c>
      <c r="N12" s="16">
        <v>77427</v>
      </c>
      <c r="P12" s="84">
        <f>SUM(C12:N12)</f>
        <v>1713016</v>
      </c>
      <c r="Q12" s="97">
        <f>SUM(C12:N12)/12</f>
        <v>142751.33333333334</v>
      </c>
      <c r="R12" s="530"/>
      <c r="S12" s="530"/>
      <c r="T12" s="530"/>
      <c r="U12" s="530"/>
      <c r="V12" s="530"/>
      <c r="W12" s="530"/>
    </row>
    <row r="13" spans="1:23" ht="11.25" hidden="1">
      <c r="A13" s="9"/>
      <c r="B13" s="9" t="s">
        <v>11</v>
      </c>
      <c r="C13" s="6">
        <f aca="true" t="shared" si="0" ref="C13:N13">+C10+C11+C12</f>
        <v>162469</v>
      </c>
      <c r="D13" s="6">
        <f t="shared" si="0"/>
        <v>219180</v>
      </c>
      <c r="E13" s="6">
        <f t="shared" si="0"/>
        <v>200767</v>
      </c>
      <c r="F13" s="6">
        <f t="shared" si="0"/>
        <v>220039</v>
      </c>
      <c r="G13" s="6">
        <f t="shared" si="0"/>
        <v>213838</v>
      </c>
      <c r="H13" s="6">
        <f t="shared" si="0"/>
        <v>208659</v>
      </c>
      <c r="I13" s="6">
        <f t="shared" si="0"/>
        <v>224671</v>
      </c>
      <c r="J13" s="6">
        <f t="shared" si="0"/>
        <v>220384</v>
      </c>
      <c r="K13" s="6">
        <f t="shared" si="0"/>
        <v>221507</v>
      </c>
      <c r="L13" s="6">
        <f t="shared" si="0"/>
        <v>234881</v>
      </c>
      <c r="M13" s="6">
        <f t="shared" si="0"/>
        <v>989596</v>
      </c>
      <c r="N13" s="6">
        <f t="shared" si="0"/>
        <v>272284</v>
      </c>
      <c r="P13" s="83">
        <f>SUM(C13:N13)</f>
        <v>3388275</v>
      </c>
      <c r="Q13" s="95">
        <f>SUM(C13:N13)/12</f>
        <v>282356.25</v>
      </c>
      <c r="R13" s="110"/>
      <c r="S13" s="110"/>
      <c r="T13" s="110"/>
      <c r="U13" s="110"/>
      <c r="V13" s="110"/>
      <c r="W13" s="110"/>
    </row>
    <row r="14" spans="1:23" ht="11.25" hidden="1">
      <c r="A14" s="9"/>
      <c r="B14" s="9"/>
      <c r="P14" s="43"/>
      <c r="Q14" s="96"/>
      <c r="R14" s="109"/>
      <c r="S14" s="109"/>
      <c r="T14" s="109"/>
      <c r="U14" s="109"/>
      <c r="V14" s="109"/>
      <c r="W14" s="109"/>
    </row>
    <row r="15" spans="1:23" ht="11.25" hidden="1">
      <c r="A15" s="9"/>
      <c r="B15" s="9" t="s">
        <v>30</v>
      </c>
      <c r="C15" s="14">
        <f aca="true" t="shared" si="1" ref="C15:N15">+C10/C13</f>
        <v>0.5156183641186934</v>
      </c>
      <c r="D15" s="14">
        <f t="shared" si="1"/>
        <v>0.6162286704991331</v>
      </c>
      <c r="E15" s="14">
        <f t="shared" si="1"/>
        <v>0.6631219274083888</v>
      </c>
      <c r="F15" s="14">
        <f t="shared" si="1"/>
        <v>0.6199173782829408</v>
      </c>
      <c r="G15" s="14">
        <f t="shared" si="1"/>
        <v>0.6383804562332233</v>
      </c>
      <c r="H15" s="14">
        <f t="shared" si="1"/>
        <v>0.6554378196004007</v>
      </c>
      <c r="I15" s="14">
        <f t="shared" si="1"/>
        <v>0.6430424932456792</v>
      </c>
      <c r="J15" s="14">
        <f t="shared" si="1"/>
        <v>0.655020328154494</v>
      </c>
      <c r="K15" s="14">
        <f t="shared" si="1"/>
        <v>0.6410000586888902</v>
      </c>
      <c r="L15" s="14">
        <f t="shared" si="1"/>
        <v>0.6347299270694522</v>
      </c>
      <c r="M15" s="14">
        <f t="shared" si="1"/>
        <v>0.13284512063508744</v>
      </c>
      <c r="N15" s="14">
        <f t="shared" si="1"/>
        <v>0.7099572505178416</v>
      </c>
      <c r="P15" s="85">
        <f>+P10/P13</f>
        <v>0.49179095557473934</v>
      </c>
      <c r="Q15" s="98">
        <f>+Q10/Q13</f>
        <v>0.49179095557473934</v>
      </c>
      <c r="R15" s="531"/>
      <c r="S15" s="531"/>
      <c r="T15" s="531"/>
      <c r="U15" s="531"/>
      <c r="V15" s="531"/>
      <c r="W15" s="531"/>
    </row>
    <row r="16" spans="1:23" ht="11.25" hidden="1">
      <c r="A16" s="9"/>
      <c r="B16" s="9" t="s">
        <v>31</v>
      </c>
      <c r="C16" s="14">
        <f aca="true" t="shared" si="2" ref="C16:N16">+C11/C13</f>
        <v>0.0014833599025044777</v>
      </c>
      <c r="D16" s="14">
        <f t="shared" si="2"/>
        <v>0.002116981476412081</v>
      </c>
      <c r="E16" s="14">
        <f t="shared" si="2"/>
        <v>0.001255186360308218</v>
      </c>
      <c r="F16" s="14">
        <f t="shared" si="2"/>
        <v>0.0027631465331145843</v>
      </c>
      <c r="G16" s="14">
        <f t="shared" si="2"/>
        <v>0.0028198916937120623</v>
      </c>
      <c r="H16" s="14">
        <f t="shared" si="2"/>
        <v>0.0032205656118355786</v>
      </c>
      <c r="I16" s="14">
        <f t="shared" si="2"/>
        <v>0.0036319774247677715</v>
      </c>
      <c r="J16" s="14">
        <f t="shared" si="2"/>
        <v>0.004142768985044286</v>
      </c>
      <c r="K16" s="14">
        <f t="shared" si="2"/>
        <v>0.003864437692714</v>
      </c>
      <c r="L16" s="14">
        <f t="shared" si="2"/>
        <v>0.004061631208995193</v>
      </c>
      <c r="M16" s="14">
        <f t="shared" si="2"/>
        <v>0.001020618515030376</v>
      </c>
      <c r="N16" s="14">
        <f t="shared" si="2"/>
        <v>0.005681567774823346</v>
      </c>
      <c r="P16" s="85">
        <f>+P11/P13</f>
        <v>0.0026373302048977726</v>
      </c>
      <c r="Q16" s="98">
        <f>+Q11/Q13</f>
        <v>0.002637330204897772</v>
      </c>
      <c r="R16" s="531"/>
      <c r="S16" s="531"/>
      <c r="T16" s="531"/>
      <c r="U16" s="531"/>
      <c r="V16" s="531"/>
      <c r="W16" s="531"/>
    </row>
    <row r="17" spans="1:23" ht="11.25" hidden="1">
      <c r="A17" s="9"/>
      <c r="B17" s="9" t="s">
        <v>32</v>
      </c>
      <c r="C17" s="14">
        <f aca="true" t="shared" si="3" ref="C17:N17">+C12/C13</f>
        <v>0.4828982759788021</v>
      </c>
      <c r="D17" s="14">
        <f t="shared" si="3"/>
        <v>0.3816543480244548</v>
      </c>
      <c r="E17" s="14">
        <f t="shared" si="3"/>
        <v>0.33562288623130293</v>
      </c>
      <c r="F17" s="14">
        <f t="shared" si="3"/>
        <v>0.37731947518394465</v>
      </c>
      <c r="G17" s="14">
        <f t="shared" si="3"/>
        <v>0.35879965207306463</v>
      </c>
      <c r="H17" s="14">
        <f t="shared" si="3"/>
        <v>0.34134161478776376</v>
      </c>
      <c r="I17" s="14">
        <f t="shared" si="3"/>
        <v>0.35332552932955297</v>
      </c>
      <c r="J17" s="14">
        <f t="shared" si="3"/>
        <v>0.34083690286046175</v>
      </c>
      <c r="K17" s="14">
        <f t="shared" si="3"/>
        <v>0.3551355036183958</v>
      </c>
      <c r="L17" s="14">
        <f t="shared" si="3"/>
        <v>0.36120844172155264</v>
      </c>
      <c r="M17" s="14">
        <f t="shared" si="3"/>
        <v>0.8661342608498822</v>
      </c>
      <c r="N17" s="14">
        <f t="shared" si="3"/>
        <v>0.284361181707335</v>
      </c>
      <c r="P17" s="85">
        <f>+P12/P13</f>
        <v>0.5055717142203628</v>
      </c>
      <c r="Q17" s="98">
        <f>+Q12/Q13</f>
        <v>0.505571714220363</v>
      </c>
      <c r="R17" s="531"/>
      <c r="S17" s="531"/>
      <c r="T17" s="531"/>
      <c r="U17" s="531"/>
      <c r="V17" s="531"/>
      <c r="W17" s="531"/>
    </row>
    <row r="18" spans="1:23" ht="11.25" hidden="1">
      <c r="A18" s="9"/>
      <c r="B18" s="9"/>
      <c r="P18" s="43"/>
      <c r="Q18" s="96"/>
      <c r="R18" s="109"/>
      <c r="S18" s="109"/>
      <c r="T18" s="109"/>
      <c r="U18" s="109"/>
      <c r="V18" s="109"/>
      <c r="W18" s="109"/>
    </row>
    <row r="19" spans="1:23" ht="11.25" hidden="1">
      <c r="A19" s="9"/>
      <c r="B19" s="9" t="s">
        <v>24</v>
      </c>
      <c r="C19" s="17">
        <f aca="true" t="shared" si="4" ref="C19:N19">+C13/C5</f>
        <v>0.39903868589294883</v>
      </c>
      <c r="D19" s="17">
        <f t="shared" si="4"/>
        <v>0.5378386336866903</v>
      </c>
      <c r="E19" s="17">
        <f t="shared" si="4"/>
        <v>0.49257700847675945</v>
      </c>
      <c r="F19" s="17">
        <f t="shared" si="4"/>
        <v>0.5385035192309575</v>
      </c>
      <c r="G19" s="17">
        <f t="shared" si="4"/>
        <v>0.5268256388904629</v>
      </c>
      <c r="H19" s="17">
        <f t="shared" si="4"/>
        <v>0.5132772315465546</v>
      </c>
      <c r="I19" s="17">
        <f t="shared" si="4"/>
        <v>0.5547048599109198</v>
      </c>
      <c r="J19" s="17">
        <f t="shared" si="4"/>
        <v>0.5465547685653632</v>
      </c>
      <c r="K19" s="17">
        <f t="shared" si="4"/>
        <v>0.5448912219937223</v>
      </c>
      <c r="L19" s="17">
        <f t="shared" si="4"/>
        <v>0.5813181074572639</v>
      </c>
      <c r="M19" s="17">
        <f t="shared" si="4"/>
        <v>2.442668878307897</v>
      </c>
      <c r="N19" s="17">
        <f t="shared" si="4"/>
        <v>0.673072311940258</v>
      </c>
      <c r="P19" s="86">
        <f>+P13/P5</f>
        <v>0.6954908631864156</v>
      </c>
      <c r="Q19" s="99">
        <f>+Q13/Q5</f>
        <v>0.6954908631864156</v>
      </c>
      <c r="R19" s="532"/>
      <c r="S19" s="532"/>
      <c r="T19" s="532"/>
      <c r="U19" s="532"/>
      <c r="V19" s="532"/>
      <c r="W19" s="532"/>
    </row>
    <row r="20" spans="1:23" ht="11.25" hidden="1">
      <c r="A20" s="9"/>
      <c r="B20" s="44" t="s">
        <v>7</v>
      </c>
      <c r="C20" s="17">
        <v>0</v>
      </c>
      <c r="D20" s="17">
        <v>0</v>
      </c>
      <c r="E20" s="17">
        <v>0</v>
      </c>
      <c r="F20" s="17">
        <v>0</v>
      </c>
      <c r="G20" s="17">
        <v>0</v>
      </c>
      <c r="H20" s="17">
        <v>0</v>
      </c>
      <c r="I20" s="17">
        <v>0</v>
      </c>
      <c r="J20" s="17">
        <v>0</v>
      </c>
      <c r="K20" s="17">
        <v>0</v>
      </c>
      <c r="L20" s="17">
        <v>0</v>
      </c>
      <c r="M20" s="17">
        <v>0</v>
      </c>
      <c r="N20" s="17">
        <v>0</v>
      </c>
      <c r="P20" s="86"/>
      <c r="Q20" s="99"/>
      <c r="R20" s="532"/>
      <c r="S20" s="532"/>
      <c r="T20" s="532"/>
      <c r="U20" s="532"/>
      <c r="V20" s="532"/>
      <c r="W20" s="532"/>
    </row>
    <row r="21" spans="1:23" ht="11.25" hidden="1">
      <c r="A21" s="9"/>
      <c r="B21" s="55" t="s">
        <v>25</v>
      </c>
      <c r="C21" s="17">
        <f aca="true" t="shared" si="5" ref="C21:N21">+C13/C7</f>
        <v>22.089598912304556</v>
      </c>
      <c r="D21" s="17">
        <f t="shared" si="5"/>
        <v>29.1230401275578</v>
      </c>
      <c r="E21" s="17">
        <f t="shared" si="5"/>
        <v>27.233722192078133</v>
      </c>
      <c r="F21" s="17">
        <f t="shared" si="5"/>
        <v>29.583086851304113</v>
      </c>
      <c r="G21" s="17">
        <f t="shared" si="5"/>
        <v>27.592</v>
      </c>
      <c r="H21" s="17">
        <f t="shared" si="5"/>
        <v>26.823370613189358</v>
      </c>
      <c r="I21" s="17">
        <f t="shared" si="5"/>
        <v>28.63145151013126</v>
      </c>
      <c r="J21" s="17">
        <f t="shared" si="5"/>
        <v>26.71321212121212</v>
      </c>
      <c r="K21" s="17">
        <f t="shared" si="5"/>
        <v>27.373578843302028</v>
      </c>
      <c r="L21" s="17">
        <f t="shared" si="5"/>
        <v>28.012045319022064</v>
      </c>
      <c r="M21" s="17">
        <f t="shared" si="5"/>
        <v>120.74133723767692</v>
      </c>
      <c r="N21" s="17">
        <f t="shared" si="5"/>
        <v>33.532512315270935</v>
      </c>
      <c r="P21" s="86">
        <f>+P13/P7</f>
        <v>36.00334714695569</v>
      </c>
      <c r="Q21" s="99">
        <f>+Q13/Q7</f>
        <v>36.00334714695569</v>
      </c>
      <c r="R21" s="532"/>
      <c r="S21" s="532"/>
      <c r="T21" s="532"/>
      <c r="U21" s="532"/>
      <c r="V21" s="532"/>
      <c r="W21" s="532"/>
    </row>
    <row r="22" spans="1:23" ht="11.25" hidden="1">
      <c r="A22" s="8"/>
      <c r="B22" s="8" t="s">
        <v>7</v>
      </c>
      <c r="C22" s="17">
        <v>0</v>
      </c>
      <c r="D22" s="17">
        <v>0</v>
      </c>
      <c r="E22" s="17">
        <v>0</v>
      </c>
      <c r="F22" s="17">
        <v>0</v>
      </c>
      <c r="G22" s="17">
        <v>0</v>
      </c>
      <c r="H22" s="17">
        <v>0</v>
      </c>
      <c r="I22" s="17">
        <v>0</v>
      </c>
      <c r="J22" s="17">
        <v>0</v>
      </c>
      <c r="K22" s="17">
        <v>0</v>
      </c>
      <c r="L22" s="17">
        <v>0</v>
      </c>
      <c r="M22" s="17">
        <v>0</v>
      </c>
      <c r="N22" s="17">
        <v>0</v>
      </c>
      <c r="P22" s="43"/>
      <c r="Q22" s="96"/>
      <c r="R22" s="109"/>
      <c r="S22" s="109"/>
      <c r="T22" s="109"/>
      <c r="U22" s="109"/>
      <c r="V22" s="109"/>
      <c r="W22" s="109"/>
    </row>
    <row r="23" spans="16:23" ht="11.25" hidden="1">
      <c r="P23" s="43"/>
      <c r="Q23" s="96"/>
      <c r="R23" s="109"/>
      <c r="S23" s="109"/>
      <c r="T23" s="109"/>
      <c r="U23" s="109"/>
      <c r="V23" s="109"/>
      <c r="W23" s="109"/>
    </row>
    <row r="24" spans="1:23" s="19" customFormat="1" ht="11.25" hidden="1">
      <c r="A24" s="18" t="s">
        <v>2</v>
      </c>
      <c r="B24" s="18" t="s">
        <v>12</v>
      </c>
      <c r="C24" s="19">
        <v>165337</v>
      </c>
      <c r="D24" s="19">
        <v>253358</v>
      </c>
      <c r="E24" s="19">
        <v>237372</v>
      </c>
      <c r="F24" s="19">
        <v>254621</v>
      </c>
      <c r="G24" s="19">
        <v>250914</v>
      </c>
      <c r="H24" s="19">
        <v>250988</v>
      </c>
      <c r="I24" s="19">
        <v>257195</v>
      </c>
      <c r="J24" s="19">
        <v>250856</v>
      </c>
      <c r="K24" s="19">
        <v>261164</v>
      </c>
      <c r="L24" s="19">
        <v>238973</v>
      </c>
      <c r="M24" s="19">
        <v>320189</v>
      </c>
      <c r="N24" s="19">
        <v>184488</v>
      </c>
      <c r="P24" s="88">
        <f>SUM(C24:N24)</f>
        <v>2925455</v>
      </c>
      <c r="Q24" s="100">
        <f>SUM(C24:N24)/12</f>
        <v>243787.91666666666</v>
      </c>
      <c r="R24" s="533"/>
      <c r="S24" s="533"/>
      <c r="T24" s="533"/>
      <c r="U24" s="533"/>
      <c r="V24" s="533"/>
      <c r="W24" s="533"/>
    </row>
    <row r="25" spans="1:28" ht="13.5" customHeight="1" hidden="1">
      <c r="A25" s="9"/>
      <c r="B25" s="9" t="s">
        <v>13</v>
      </c>
      <c r="C25" s="6">
        <v>526</v>
      </c>
      <c r="D25" s="6">
        <v>888</v>
      </c>
      <c r="E25" s="6">
        <v>508</v>
      </c>
      <c r="F25" s="6">
        <v>1098</v>
      </c>
      <c r="G25" s="6">
        <v>1139</v>
      </c>
      <c r="H25" s="6">
        <v>1353</v>
      </c>
      <c r="I25" s="6">
        <v>1573</v>
      </c>
      <c r="J25" s="6">
        <v>1509</v>
      </c>
      <c r="K25" s="6">
        <v>1645</v>
      </c>
      <c r="L25" s="6">
        <v>1795</v>
      </c>
      <c r="M25" s="6">
        <v>1963</v>
      </c>
      <c r="N25" s="6">
        <v>2824</v>
      </c>
      <c r="P25" s="83">
        <f>SUM(C25:N25)</f>
        <v>16821</v>
      </c>
      <c r="Q25" s="95">
        <f>SUM(C25:N25)/12</f>
        <v>1401.75</v>
      </c>
      <c r="R25" s="110"/>
      <c r="S25" s="110"/>
      <c r="T25" s="110"/>
      <c r="U25" s="110"/>
      <c r="V25" s="110"/>
      <c r="W25" s="110"/>
      <c r="X25" s="6"/>
      <c r="Y25" s="6"/>
      <c r="Z25" s="6"/>
      <c r="AA25" s="6"/>
      <c r="AB25" s="6"/>
    </row>
    <row r="26" spans="1:28" s="11" customFormat="1" ht="11.25" hidden="1">
      <c r="A26" s="10"/>
      <c r="B26" s="10" t="s">
        <v>14</v>
      </c>
      <c r="C26" s="16">
        <v>1508187</v>
      </c>
      <c r="D26" s="16">
        <v>1750981</v>
      </c>
      <c r="E26" s="16">
        <v>1438464</v>
      </c>
      <c r="F26" s="16">
        <v>1660593</v>
      </c>
      <c r="G26" s="16">
        <v>1566923</v>
      </c>
      <c r="H26" s="16">
        <v>1478782</v>
      </c>
      <c r="I26" s="16">
        <v>1602667</v>
      </c>
      <c r="J26" s="16">
        <v>1466677</v>
      </c>
      <c r="K26" s="16">
        <v>1517435</v>
      </c>
      <c r="L26" s="16">
        <v>1633631</v>
      </c>
      <c r="M26" s="16">
        <v>1865823</v>
      </c>
      <c r="N26" s="16">
        <v>1634744</v>
      </c>
      <c r="P26" s="84">
        <f>SUM(C26:N26)</f>
        <v>19124907</v>
      </c>
      <c r="Q26" s="101">
        <f>SUM(C26:N26)/12</f>
        <v>1593742.25</v>
      </c>
      <c r="R26" s="520"/>
      <c r="S26" s="520"/>
      <c r="T26" s="520"/>
      <c r="U26" s="520"/>
      <c r="V26" s="520"/>
      <c r="W26" s="520"/>
      <c r="X26" s="16"/>
      <c r="Y26" s="16"/>
      <c r="Z26" s="16"/>
      <c r="AA26" s="16"/>
      <c r="AB26" s="16"/>
    </row>
    <row r="27" spans="1:23" ht="11.25" hidden="1">
      <c r="A27" s="9"/>
      <c r="B27" s="9" t="s">
        <v>15</v>
      </c>
      <c r="C27" s="22">
        <f aca="true" t="shared" si="6" ref="C27:N27">+C24+C25+C26</f>
        <v>1674050</v>
      </c>
      <c r="D27" s="22">
        <f t="shared" si="6"/>
        <v>2005227</v>
      </c>
      <c r="E27" s="22">
        <f t="shared" si="6"/>
        <v>1676344</v>
      </c>
      <c r="F27" s="22">
        <f t="shared" si="6"/>
        <v>1916312</v>
      </c>
      <c r="G27" s="22">
        <f t="shared" si="6"/>
        <v>1818976</v>
      </c>
      <c r="H27" s="22">
        <f t="shared" si="6"/>
        <v>1731123</v>
      </c>
      <c r="I27" s="22">
        <f t="shared" si="6"/>
        <v>1861435</v>
      </c>
      <c r="J27" s="22">
        <f t="shared" si="6"/>
        <v>1719042</v>
      </c>
      <c r="K27" s="22">
        <f t="shared" si="6"/>
        <v>1780244</v>
      </c>
      <c r="L27" s="22">
        <f t="shared" si="6"/>
        <v>1874399</v>
      </c>
      <c r="M27" s="22">
        <f t="shared" si="6"/>
        <v>2187975</v>
      </c>
      <c r="N27" s="22">
        <f t="shared" si="6"/>
        <v>1822056</v>
      </c>
      <c r="P27" s="88">
        <f>SUM(C27:N27)</f>
        <v>22067183</v>
      </c>
      <c r="Q27" s="100">
        <f>SUM(C27:N27)/12</f>
        <v>1838931.9166666667</v>
      </c>
      <c r="R27" s="533"/>
      <c r="S27" s="533"/>
      <c r="T27" s="533"/>
      <c r="U27" s="533"/>
      <c r="V27" s="533"/>
      <c r="W27" s="533"/>
    </row>
    <row r="28" spans="1:23" ht="11.25" hidden="1">
      <c r="A28" s="9"/>
      <c r="B28" s="9"/>
      <c r="P28" s="89"/>
      <c r="Q28" s="102"/>
      <c r="R28" s="534"/>
      <c r="S28" s="534"/>
      <c r="T28" s="534"/>
      <c r="U28" s="534"/>
      <c r="V28" s="534"/>
      <c r="W28" s="534"/>
    </row>
    <row r="29" spans="1:23" ht="11.25" hidden="1">
      <c r="A29" s="9"/>
      <c r="B29" s="60" t="s">
        <v>27</v>
      </c>
      <c r="C29" s="39">
        <f aca="true" t="shared" si="7" ref="C29:N29">+C24/C10</f>
        <v>1.9736546817552405</v>
      </c>
      <c r="D29" s="39">
        <f t="shared" si="7"/>
        <v>1.8758227520082924</v>
      </c>
      <c r="E29" s="39">
        <f t="shared" si="7"/>
        <v>1.7829689107884596</v>
      </c>
      <c r="F29" s="39">
        <f t="shared" si="7"/>
        <v>1.866640763602774</v>
      </c>
      <c r="G29" s="39">
        <f t="shared" si="7"/>
        <v>1.8380631455571022</v>
      </c>
      <c r="H29" s="39">
        <f t="shared" si="7"/>
        <v>1.8352039659849522</v>
      </c>
      <c r="I29" s="39">
        <f t="shared" si="7"/>
        <v>1.7802288316848132</v>
      </c>
      <c r="J29" s="39">
        <f t="shared" si="7"/>
        <v>1.7377594280805786</v>
      </c>
      <c r="K29" s="39">
        <f t="shared" si="7"/>
        <v>1.8393644443818404</v>
      </c>
      <c r="L29" s="39">
        <f t="shared" si="7"/>
        <v>1.6029204620152127</v>
      </c>
      <c r="M29" s="39">
        <f t="shared" si="7"/>
        <v>2.4355826354183305</v>
      </c>
      <c r="N29" s="39">
        <f t="shared" si="7"/>
        <v>0.9543634576586829</v>
      </c>
      <c r="P29" s="89">
        <f>SUM(C29:N29)</f>
        <v>21.52257347893628</v>
      </c>
      <c r="Q29" s="102">
        <f>SUM(C29:N29)/12</f>
        <v>1.7935477899113568</v>
      </c>
      <c r="R29" s="534"/>
      <c r="S29" s="534"/>
      <c r="T29" s="534"/>
      <c r="U29" s="534"/>
      <c r="V29" s="534"/>
      <c r="W29" s="534"/>
    </row>
    <row r="30" spans="1:23" ht="11.25" hidden="1">
      <c r="A30" s="9"/>
      <c r="B30" s="61" t="s">
        <v>28</v>
      </c>
      <c r="C30" s="17">
        <f aca="true" t="shared" si="8" ref="C30:N30">+C25/C11</f>
        <v>2.1825726141078836</v>
      </c>
      <c r="D30" s="17">
        <f t="shared" si="8"/>
        <v>1.9137931034482758</v>
      </c>
      <c r="E30" s="17">
        <f t="shared" si="8"/>
        <v>2.015873015873016</v>
      </c>
      <c r="F30" s="17">
        <f t="shared" si="8"/>
        <v>1.805921052631579</v>
      </c>
      <c r="G30" s="17">
        <f t="shared" si="8"/>
        <v>1.8888888888888888</v>
      </c>
      <c r="H30" s="17">
        <f t="shared" si="8"/>
        <v>2.013392857142857</v>
      </c>
      <c r="I30" s="17">
        <f t="shared" si="8"/>
        <v>1.9276960784313726</v>
      </c>
      <c r="J30" s="17">
        <f t="shared" si="8"/>
        <v>1.6527929901423877</v>
      </c>
      <c r="K30" s="17">
        <f t="shared" si="8"/>
        <v>1.9217289719626167</v>
      </c>
      <c r="L30" s="17">
        <f t="shared" si="8"/>
        <v>1.8815513626834381</v>
      </c>
      <c r="M30" s="17">
        <f t="shared" si="8"/>
        <v>1.9435643564356435</v>
      </c>
      <c r="N30" s="17">
        <f t="shared" si="8"/>
        <v>1.8254686489980607</v>
      </c>
      <c r="P30" s="90">
        <f>SUM(C30:N30)</f>
        <v>22.97324394074602</v>
      </c>
      <c r="Q30" s="103">
        <f>SUM(C30:N30)/12</f>
        <v>1.9144369950621682</v>
      </c>
      <c r="R30" s="535"/>
      <c r="S30" s="535"/>
      <c r="T30" s="535"/>
      <c r="U30" s="535"/>
      <c r="V30" s="535"/>
      <c r="W30" s="535"/>
    </row>
    <row r="31" spans="1:23" ht="13.5" hidden="1">
      <c r="A31" s="9"/>
      <c r="B31" s="10" t="s">
        <v>29</v>
      </c>
      <c r="C31" s="58">
        <f aca="true" t="shared" si="9" ref="C31:N31">+C26/C12</f>
        <v>19.22334811869073</v>
      </c>
      <c r="D31" s="58">
        <f t="shared" si="9"/>
        <v>20.931979294927736</v>
      </c>
      <c r="E31" s="58">
        <f t="shared" si="9"/>
        <v>21.347897064497936</v>
      </c>
      <c r="F31" s="58">
        <f t="shared" si="9"/>
        <v>20.001120144534777</v>
      </c>
      <c r="G31" s="58">
        <f t="shared" si="9"/>
        <v>20.422587161942</v>
      </c>
      <c r="H31" s="58">
        <f t="shared" si="9"/>
        <v>20.76241154666966</v>
      </c>
      <c r="I31" s="58">
        <f t="shared" si="9"/>
        <v>20.18929984127384</v>
      </c>
      <c r="J31" s="58">
        <f t="shared" si="9"/>
        <v>19.525753844105704</v>
      </c>
      <c r="K31" s="58">
        <f t="shared" si="9"/>
        <v>19.289836649081547</v>
      </c>
      <c r="L31" s="58">
        <f t="shared" si="9"/>
        <v>19.255206798599733</v>
      </c>
      <c r="M31" s="58">
        <f t="shared" si="9"/>
        <v>2.1768439302177165</v>
      </c>
      <c r="N31" s="58">
        <f t="shared" si="9"/>
        <v>21.1133583891924</v>
      </c>
      <c r="P31" s="91">
        <f>SUM(C31:N31)</f>
        <v>224.2396427837338</v>
      </c>
      <c r="Q31" s="104">
        <f>SUM(C31:N31)/12</f>
        <v>18.686636898644483</v>
      </c>
      <c r="R31" s="536"/>
      <c r="S31" s="536"/>
      <c r="T31" s="536"/>
      <c r="U31" s="536"/>
      <c r="V31" s="536"/>
      <c r="W31" s="536"/>
    </row>
    <row r="32" spans="1:23" ht="11.25" hidden="1">
      <c r="A32" s="59"/>
      <c r="B32" s="59" t="s">
        <v>16</v>
      </c>
      <c r="C32" s="39">
        <f aca="true" t="shared" si="10" ref="C32:N32">+C27/C13</f>
        <v>10.303811804098013</v>
      </c>
      <c r="D32" s="39">
        <f t="shared" si="10"/>
        <v>9.148768135778813</v>
      </c>
      <c r="E32" s="39">
        <f t="shared" si="10"/>
        <v>8.349698904700473</v>
      </c>
      <c r="F32" s="39">
        <f t="shared" si="10"/>
        <v>8.708965228891241</v>
      </c>
      <c r="G32" s="39">
        <f t="shared" si="10"/>
        <v>8.506327219670966</v>
      </c>
      <c r="H32" s="39">
        <f t="shared" si="10"/>
        <v>8.296421434014349</v>
      </c>
      <c r="I32" s="39">
        <f t="shared" si="10"/>
        <v>8.285159188324261</v>
      </c>
      <c r="J32" s="39">
        <f t="shared" si="10"/>
        <v>7.80021235661391</v>
      </c>
      <c r="K32" s="39">
        <f t="shared" si="10"/>
        <v>8.036964971761615</v>
      </c>
      <c r="L32" s="39">
        <f t="shared" si="10"/>
        <v>7.980206998437507</v>
      </c>
      <c r="M32" s="39">
        <f t="shared" si="10"/>
        <v>2.2109780152708782</v>
      </c>
      <c r="N32" s="39">
        <f t="shared" si="10"/>
        <v>6.691748321605383</v>
      </c>
      <c r="P32" s="89">
        <f>SUM(C32:N32)</f>
        <v>94.31926257916743</v>
      </c>
      <c r="Q32" s="102">
        <f>SUM(C32:N32)/12</f>
        <v>7.859938548263952</v>
      </c>
      <c r="R32" s="534"/>
      <c r="S32" s="534"/>
      <c r="T32" s="534"/>
      <c r="U32" s="534"/>
      <c r="V32" s="534"/>
      <c r="W32" s="534"/>
    </row>
    <row r="33" spans="1:23" ht="11.25" hidden="1">
      <c r="A33" s="9"/>
      <c r="B33" s="9"/>
      <c r="P33" s="89"/>
      <c r="Q33" s="102"/>
      <c r="R33" s="534"/>
      <c r="S33" s="534"/>
      <c r="T33" s="534"/>
      <c r="U33" s="534"/>
      <c r="V33" s="534"/>
      <c r="W33" s="534"/>
    </row>
    <row r="34" spans="1:23" ht="11.25" hidden="1">
      <c r="A34" s="9"/>
      <c r="B34" s="9" t="s">
        <v>26</v>
      </c>
      <c r="C34" s="39">
        <f aca="true" t="shared" si="11" ref="C34:N34">+C27/C5</f>
        <v>4.111619521995525</v>
      </c>
      <c r="D34" s="39">
        <f t="shared" si="11"/>
        <v>4.920560954063604</v>
      </c>
      <c r="E34" s="39">
        <f t="shared" si="11"/>
        <v>4.112869708159034</v>
      </c>
      <c r="F34" s="39">
        <f t="shared" si="11"/>
        <v>4.689808424617975</v>
      </c>
      <c r="G34" s="39">
        <f t="shared" si="11"/>
        <v>4.481351272114492</v>
      </c>
      <c r="H34" s="39">
        <f t="shared" si="11"/>
        <v>4.258364225394381</v>
      </c>
      <c r="I34" s="39">
        <f t="shared" si="11"/>
        <v>4.595818066899079</v>
      </c>
      <c r="J34" s="39">
        <f t="shared" si="11"/>
        <v>4.263243259329802</v>
      </c>
      <c r="K34" s="39">
        <f t="shared" si="11"/>
        <v>4.379271664583928</v>
      </c>
      <c r="L34" s="39">
        <f t="shared" si="11"/>
        <v>4.6390388294489036</v>
      </c>
      <c r="M34" s="39">
        <f t="shared" si="11"/>
        <v>5.400687188525136</v>
      </c>
      <c r="N34" s="39">
        <f t="shared" si="11"/>
        <v>4.504030513745276</v>
      </c>
      <c r="P34" s="89">
        <f>SUM(C34:N34)</f>
        <v>54.35666362887714</v>
      </c>
      <c r="Q34" s="102">
        <f>SUM(C34:N34)/12</f>
        <v>4.529721969073095</v>
      </c>
      <c r="R34" s="534"/>
      <c r="S34" s="534"/>
      <c r="T34" s="534"/>
      <c r="U34" s="534"/>
      <c r="V34" s="534"/>
      <c r="W34" s="534"/>
    </row>
    <row r="35" spans="1:23" ht="11.25" hidden="1">
      <c r="A35" s="9"/>
      <c r="B35" s="9" t="s">
        <v>22</v>
      </c>
      <c r="C35" s="29">
        <f aca="true" t="shared" si="12" ref="C35:N35">+C27/C7</f>
        <v>227.6070700203943</v>
      </c>
      <c r="D35" s="29">
        <f t="shared" si="12"/>
        <v>266.4399415360085</v>
      </c>
      <c r="E35" s="29">
        <f t="shared" si="12"/>
        <v>227.39338035811178</v>
      </c>
      <c r="F35" s="29">
        <f t="shared" si="12"/>
        <v>257.6380747512772</v>
      </c>
      <c r="G35" s="29">
        <f t="shared" si="12"/>
        <v>234.7065806451613</v>
      </c>
      <c r="H35" s="29">
        <f t="shared" si="12"/>
        <v>222.5379868877748</v>
      </c>
      <c r="I35" s="29">
        <f t="shared" si="12"/>
        <v>237.21613355422454</v>
      </c>
      <c r="J35" s="29">
        <f t="shared" si="12"/>
        <v>208.36872727272728</v>
      </c>
      <c r="K35" s="29">
        <f t="shared" si="12"/>
        <v>220.0004943153732</v>
      </c>
      <c r="L35" s="29">
        <f t="shared" si="12"/>
        <v>223.54192009540847</v>
      </c>
      <c r="M35" s="29">
        <f t="shared" si="12"/>
        <v>266.9564421669107</v>
      </c>
      <c r="N35" s="29">
        <f t="shared" si="12"/>
        <v>224.3911330049261</v>
      </c>
      <c r="P35" s="92">
        <f>SUM(C35:N35)</f>
        <v>2816.797884608298</v>
      </c>
      <c r="Q35" s="105">
        <f>SUM(C35:N35)/12</f>
        <v>234.7331570506915</v>
      </c>
      <c r="R35" s="535"/>
      <c r="S35" s="535"/>
      <c r="T35" s="535"/>
      <c r="U35" s="535"/>
      <c r="V35" s="535"/>
      <c r="W35" s="535"/>
    </row>
    <row r="36" spans="1:2" ht="11.25" hidden="1">
      <c r="A36" s="9"/>
      <c r="B36" s="9"/>
    </row>
    <row r="37" spans="1:2" ht="11.25" hidden="1">
      <c r="A37" s="8"/>
      <c r="B37" s="8" t="s">
        <v>7</v>
      </c>
    </row>
    <row r="38" ht="11.25" hidden="1">
      <c r="C38" s="14"/>
    </row>
    <row r="39" ht="11.25" hidden="1"/>
    <row r="40" spans="3:23" s="35" customFormat="1" ht="10.5" hidden="1">
      <c r="C40" s="36">
        <v>37438</v>
      </c>
      <c r="D40" s="36">
        <v>37469</v>
      </c>
      <c r="E40" s="36">
        <v>37500</v>
      </c>
      <c r="F40" s="36">
        <v>37530</v>
      </c>
      <c r="G40" s="36">
        <v>37561</v>
      </c>
      <c r="H40" s="36">
        <v>37591</v>
      </c>
      <c r="I40" s="36">
        <v>37622</v>
      </c>
      <c r="J40" s="36">
        <v>37653</v>
      </c>
      <c r="K40" s="36">
        <v>37681</v>
      </c>
      <c r="L40" s="36">
        <v>37712</v>
      </c>
      <c r="M40" s="36">
        <v>37742</v>
      </c>
      <c r="N40" s="36">
        <v>37773</v>
      </c>
      <c r="P40" s="37" t="s">
        <v>0</v>
      </c>
      <c r="Q40" s="37" t="s">
        <v>20</v>
      </c>
      <c r="R40" s="37"/>
      <c r="S40" s="37"/>
      <c r="T40" s="37"/>
      <c r="U40" s="37"/>
      <c r="V40" s="37"/>
      <c r="W40" s="37"/>
    </row>
    <row r="41" spans="3:14" ht="11.25" hidden="1">
      <c r="C41" s="5"/>
      <c r="D41" s="5"/>
      <c r="E41" s="5"/>
      <c r="F41" s="5"/>
      <c r="G41" s="5"/>
      <c r="H41" s="5"/>
      <c r="I41" s="12" t="s">
        <v>19</v>
      </c>
      <c r="J41" s="5"/>
      <c r="K41" s="5"/>
      <c r="L41" s="5"/>
      <c r="M41" s="5"/>
      <c r="N41" s="5"/>
    </row>
    <row r="42" spans="1:23" s="6" customFormat="1" ht="11.25" hidden="1">
      <c r="A42" s="40" t="s">
        <v>6</v>
      </c>
      <c r="B42" s="42" t="s">
        <v>18</v>
      </c>
      <c r="C42" s="6">
        <v>403485</v>
      </c>
      <c r="D42" s="6">
        <v>407964</v>
      </c>
      <c r="E42" s="6">
        <v>406636</v>
      </c>
      <c r="F42" s="6">
        <v>407257</v>
      </c>
      <c r="G42" s="6">
        <v>407092</v>
      </c>
      <c r="H42" s="6">
        <v>406482</v>
      </c>
      <c r="I42" s="6">
        <f>+((H42-J42)/2)+J42</f>
        <v>402026.5</v>
      </c>
      <c r="J42" s="6">
        <v>397571</v>
      </c>
      <c r="K42" s="6">
        <v>399911</v>
      </c>
      <c r="L42" s="6">
        <v>399902</v>
      </c>
      <c r="M42" s="6">
        <v>402572</v>
      </c>
      <c r="N42" s="6">
        <v>402594</v>
      </c>
      <c r="P42" s="81">
        <f>SUM(C42:N42)</f>
        <v>4843492.5</v>
      </c>
      <c r="Q42" s="93">
        <f>SUM(C42:N42)/12</f>
        <v>403624.375</v>
      </c>
      <c r="R42" s="110"/>
      <c r="S42" s="110"/>
      <c r="T42" s="110"/>
      <c r="U42" s="110"/>
      <c r="V42" s="110"/>
      <c r="W42" s="110"/>
    </row>
    <row r="43" spans="1:23" ht="11.25" hidden="1">
      <c r="A43" s="43"/>
      <c r="B43" s="44" t="s">
        <v>7</v>
      </c>
      <c r="C43" s="14">
        <v>-0.009</v>
      </c>
      <c r="D43" s="14">
        <v>0.0011</v>
      </c>
      <c r="E43" s="14">
        <v>-0.0023</v>
      </c>
      <c r="F43" s="14">
        <f aca="true" t="shared" si="13" ref="F43:N43">+(F42/F5)-1</f>
        <v>-0.0033161042749600966</v>
      </c>
      <c r="G43" s="14">
        <f t="shared" si="13"/>
        <v>0.0029391548143749002</v>
      </c>
      <c r="H43" s="14">
        <f t="shared" si="13"/>
        <v>-0.00010085530215997451</v>
      </c>
      <c r="I43" s="14">
        <f t="shared" si="13"/>
        <v>-0.007410598773418098</v>
      </c>
      <c r="J43" s="14">
        <f t="shared" si="13"/>
        <v>-0.01401950280737263</v>
      </c>
      <c r="K43" s="14">
        <f t="shared" si="13"/>
        <v>-0.016247822963917802</v>
      </c>
      <c r="L43" s="14">
        <f t="shared" si="13"/>
        <v>-0.01026360664176873</v>
      </c>
      <c r="M43" s="14">
        <f t="shared" si="13"/>
        <v>-0.00631156989502113</v>
      </c>
      <c r="N43" s="14">
        <f t="shared" si="13"/>
        <v>-0.00480794187952216</v>
      </c>
      <c r="P43" s="82">
        <f>SUM(C43:N43)</f>
        <v>-0.06973884772376572</v>
      </c>
      <c r="Q43" s="94">
        <f>SUM(C43:N43)/12</f>
        <v>-0.005811570643647144</v>
      </c>
      <c r="R43" s="529"/>
      <c r="S43" s="529"/>
      <c r="T43" s="529"/>
      <c r="U43" s="529"/>
      <c r="V43" s="529"/>
      <c r="W43" s="529"/>
    </row>
    <row r="44" spans="1:23" ht="12" hidden="1">
      <c r="A44" s="43"/>
      <c r="B44" s="46" t="s">
        <v>23</v>
      </c>
      <c r="C44" s="3">
        <v>8257</v>
      </c>
      <c r="D44" s="3">
        <v>8464</v>
      </c>
      <c r="E44" s="3">
        <v>8177</v>
      </c>
      <c r="F44" s="3">
        <v>8564</v>
      </c>
      <c r="G44" s="3">
        <v>8247</v>
      </c>
      <c r="H44" s="3">
        <v>8286</v>
      </c>
      <c r="I44" s="3">
        <v>8326</v>
      </c>
      <c r="J44" s="3">
        <v>8115</v>
      </c>
      <c r="K44" s="3">
        <v>8498</v>
      </c>
      <c r="L44" s="3">
        <v>8256</v>
      </c>
      <c r="M44" s="3">
        <v>8444</v>
      </c>
      <c r="N44" s="3">
        <v>8425</v>
      </c>
      <c r="P44" s="83">
        <f>SUM(C44:N44)</f>
        <v>100059</v>
      </c>
      <c r="Q44" s="95">
        <f>SUM(C44:N44)/12</f>
        <v>8338.25</v>
      </c>
      <c r="R44" s="110"/>
      <c r="S44" s="110"/>
      <c r="T44" s="110"/>
      <c r="U44" s="110"/>
      <c r="V44" s="110"/>
      <c r="W44" s="110"/>
    </row>
    <row r="45" spans="1:23" ht="11.25" hidden="1">
      <c r="A45" s="41"/>
      <c r="B45" s="45" t="s">
        <v>7</v>
      </c>
      <c r="C45" s="14">
        <f aca="true" t="shared" si="14" ref="C45:N45">+(C44/C7)-1</f>
        <v>0.1226376614547926</v>
      </c>
      <c r="D45" s="14">
        <f t="shared" si="14"/>
        <v>0.12463460005314908</v>
      </c>
      <c r="E45" s="14">
        <f t="shared" si="14"/>
        <v>0.10919696147585456</v>
      </c>
      <c r="F45" s="14">
        <f t="shared" si="14"/>
        <v>0.15138478085506857</v>
      </c>
      <c r="G45" s="14">
        <f t="shared" si="14"/>
        <v>0.06412903225806454</v>
      </c>
      <c r="H45" s="14">
        <f t="shared" si="14"/>
        <v>0.0651754724257616</v>
      </c>
      <c r="I45" s="14">
        <f t="shared" si="14"/>
        <v>0.06104243659997444</v>
      </c>
      <c r="J45" s="14">
        <f t="shared" si="14"/>
        <v>-0.016363636363636358</v>
      </c>
      <c r="K45" s="14">
        <f t="shared" si="14"/>
        <v>0.05017301038062283</v>
      </c>
      <c r="L45" s="14">
        <f t="shared" si="14"/>
        <v>-0.01538461538461533</v>
      </c>
      <c r="M45" s="14">
        <f t="shared" si="14"/>
        <v>0.03025866276232314</v>
      </c>
      <c r="N45" s="14">
        <f t="shared" si="14"/>
        <v>0.037561576354679715</v>
      </c>
      <c r="P45" s="82"/>
      <c r="Q45" s="94">
        <f>SUM(C45:N45)/12</f>
        <v>0.06537049523933662</v>
      </c>
      <c r="R45" s="529"/>
      <c r="S45" s="529"/>
      <c r="T45" s="529"/>
      <c r="U45" s="529"/>
      <c r="V45" s="529"/>
      <c r="W45" s="529"/>
    </row>
    <row r="46" spans="16:23" ht="11.25" hidden="1">
      <c r="P46" s="83"/>
      <c r="Q46" s="96"/>
      <c r="R46" s="109"/>
      <c r="S46" s="109"/>
      <c r="T46" s="109"/>
      <c r="U46" s="109"/>
      <c r="V46" s="109"/>
      <c r="W46" s="109"/>
    </row>
    <row r="47" spans="1:23" s="6" customFormat="1" ht="11.25" hidden="1">
      <c r="A47" s="13" t="s">
        <v>3</v>
      </c>
      <c r="B47" s="13" t="s">
        <v>8</v>
      </c>
      <c r="C47" s="6">
        <v>91489</v>
      </c>
      <c r="D47" s="6">
        <v>128480</v>
      </c>
      <c r="E47" s="6">
        <v>163611</v>
      </c>
      <c r="F47" s="6">
        <v>149774</v>
      </c>
      <c r="G47" s="6">
        <v>146654</v>
      </c>
      <c r="H47" s="6">
        <v>146759</v>
      </c>
      <c r="I47" s="6">
        <v>146721</v>
      </c>
      <c r="J47" s="6">
        <v>148889</v>
      </c>
      <c r="K47" s="6">
        <v>141017</v>
      </c>
      <c r="L47" s="6">
        <v>151832</v>
      </c>
      <c r="M47" s="6">
        <v>152743</v>
      </c>
      <c r="N47" s="6">
        <v>193310</v>
      </c>
      <c r="P47" s="83">
        <f>SUM(C47:N47)</f>
        <v>1761279</v>
      </c>
      <c r="Q47" s="95">
        <f>+P47/12</f>
        <v>146773.25</v>
      </c>
      <c r="R47" s="110"/>
      <c r="S47" s="110"/>
      <c r="T47" s="110"/>
      <c r="U47" s="110"/>
      <c r="V47" s="110"/>
      <c r="W47" s="110"/>
    </row>
    <row r="48" spans="1:23" ht="11.25" hidden="1">
      <c r="A48" s="9"/>
      <c r="B48" s="9" t="s">
        <v>9</v>
      </c>
      <c r="C48" s="6">
        <v>718</v>
      </c>
      <c r="D48" s="6">
        <v>1040</v>
      </c>
      <c r="E48" s="6">
        <v>1374</v>
      </c>
      <c r="F48" s="6">
        <v>1232</v>
      </c>
      <c r="G48" s="6">
        <v>1292</v>
      </c>
      <c r="H48" s="6">
        <v>1360</v>
      </c>
      <c r="I48" s="6">
        <v>1114</v>
      </c>
      <c r="J48" s="6">
        <v>1274</v>
      </c>
      <c r="K48" s="6">
        <v>1168</v>
      </c>
      <c r="L48" s="6">
        <v>1519</v>
      </c>
      <c r="M48" s="6">
        <v>1336</v>
      </c>
      <c r="N48" s="6">
        <v>1547</v>
      </c>
      <c r="O48" s="6"/>
      <c r="P48" s="83">
        <f>SUM(C48:N48)</f>
        <v>14974</v>
      </c>
      <c r="Q48" s="95">
        <f>+P48/12</f>
        <v>1247.8333333333333</v>
      </c>
      <c r="R48" s="110"/>
      <c r="S48" s="110"/>
      <c r="T48" s="110"/>
      <c r="U48" s="110"/>
      <c r="V48" s="110"/>
      <c r="W48" s="110"/>
    </row>
    <row r="49" spans="1:23" ht="13.5" hidden="1">
      <c r="A49" s="10"/>
      <c r="B49" s="10" t="s">
        <v>10</v>
      </c>
      <c r="C49" s="16">
        <v>84328</v>
      </c>
      <c r="D49" s="16">
        <v>84286</v>
      </c>
      <c r="E49" s="16">
        <v>76146</v>
      </c>
      <c r="F49" s="16">
        <v>86912</v>
      </c>
      <c r="G49" s="16">
        <v>75369</v>
      </c>
      <c r="H49" s="16">
        <v>72251</v>
      </c>
      <c r="I49" s="16">
        <v>79731</v>
      </c>
      <c r="J49" s="16">
        <v>62734</v>
      </c>
      <c r="K49" s="16">
        <v>81224</v>
      </c>
      <c r="L49" s="16">
        <v>81915</v>
      </c>
      <c r="M49" s="16">
        <v>82177</v>
      </c>
      <c r="N49" s="16">
        <v>77427</v>
      </c>
      <c r="O49" s="6"/>
      <c r="P49" s="84">
        <f>SUM(C49:N49)</f>
        <v>944500</v>
      </c>
      <c r="Q49" s="97">
        <f>+P49/12</f>
        <v>78708.33333333333</v>
      </c>
      <c r="R49" s="530"/>
      <c r="S49" s="530"/>
      <c r="T49" s="530"/>
      <c r="U49" s="530"/>
      <c r="V49" s="530"/>
      <c r="W49" s="530"/>
    </row>
    <row r="50" spans="1:23" ht="11.25" hidden="1">
      <c r="A50" s="9"/>
      <c r="B50" s="9" t="s">
        <v>11</v>
      </c>
      <c r="C50" s="6">
        <f aca="true" t="shared" si="15" ref="C50:N50">+C47+C48+C49</f>
        <v>176535</v>
      </c>
      <c r="D50" s="6">
        <f t="shared" si="15"/>
        <v>213806</v>
      </c>
      <c r="E50" s="6">
        <f t="shared" si="15"/>
        <v>241131</v>
      </c>
      <c r="F50" s="6">
        <f t="shared" si="15"/>
        <v>237918</v>
      </c>
      <c r="G50" s="6">
        <f t="shared" si="15"/>
        <v>223315</v>
      </c>
      <c r="H50" s="6">
        <f t="shared" si="15"/>
        <v>220370</v>
      </c>
      <c r="I50" s="6">
        <f t="shared" si="15"/>
        <v>227566</v>
      </c>
      <c r="J50" s="6">
        <f t="shared" si="15"/>
        <v>212897</v>
      </c>
      <c r="K50" s="6">
        <f t="shared" si="15"/>
        <v>223409</v>
      </c>
      <c r="L50" s="6">
        <f t="shared" si="15"/>
        <v>235266</v>
      </c>
      <c r="M50" s="6">
        <f t="shared" si="15"/>
        <v>236256</v>
      </c>
      <c r="N50" s="6">
        <f t="shared" si="15"/>
        <v>272284</v>
      </c>
      <c r="O50" s="6"/>
      <c r="P50" s="83">
        <f>+P47+P48+P49</f>
        <v>2720753</v>
      </c>
      <c r="Q50" s="95">
        <f>+Q47+Q48+Q49</f>
        <v>226729.4166666667</v>
      </c>
      <c r="R50" s="110"/>
      <c r="S50" s="110"/>
      <c r="T50" s="110"/>
      <c r="U50" s="110"/>
      <c r="V50" s="110"/>
      <c r="W50" s="110"/>
    </row>
    <row r="51" spans="1:23" ht="11.25" hidden="1">
      <c r="A51" s="9"/>
      <c r="B51" s="9"/>
      <c r="C51" s="6"/>
      <c r="D51" s="6"/>
      <c r="E51" s="6"/>
      <c r="F51" s="6"/>
      <c r="G51" s="6"/>
      <c r="H51" s="6"/>
      <c r="I51" s="6"/>
      <c r="J51" s="6"/>
      <c r="K51" s="6"/>
      <c r="L51" s="6"/>
      <c r="M51" s="6"/>
      <c r="N51" s="6"/>
      <c r="O51" s="6"/>
      <c r="P51" s="43"/>
      <c r="Q51" s="96"/>
      <c r="R51" s="109"/>
      <c r="S51" s="109"/>
      <c r="T51" s="109"/>
      <c r="U51" s="109"/>
      <c r="V51" s="109"/>
      <c r="W51" s="109"/>
    </row>
    <row r="52" spans="1:23" ht="11.25" hidden="1">
      <c r="A52" s="9"/>
      <c r="B52" s="9" t="s">
        <v>30</v>
      </c>
      <c r="C52" s="14">
        <f aca="true" t="shared" si="16" ref="C52:N52">+C47/C50</f>
        <v>0.5182485059619906</v>
      </c>
      <c r="D52" s="14">
        <f t="shared" si="16"/>
        <v>0.6009185897495861</v>
      </c>
      <c r="E52" s="14">
        <f t="shared" si="16"/>
        <v>0.6785149980715877</v>
      </c>
      <c r="F52" s="14">
        <f t="shared" si="16"/>
        <v>0.6295194142519691</v>
      </c>
      <c r="G52" s="14">
        <f t="shared" si="16"/>
        <v>0.6567136108187985</v>
      </c>
      <c r="H52" s="14">
        <f t="shared" si="16"/>
        <v>0.6659663293551754</v>
      </c>
      <c r="I52" s="14">
        <f t="shared" si="16"/>
        <v>0.6447404269530598</v>
      </c>
      <c r="J52" s="14">
        <f t="shared" si="16"/>
        <v>0.6993475718305096</v>
      </c>
      <c r="K52" s="14">
        <f t="shared" si="16"/>
        <v>0.6312055467774351</v>
      </c>
      <c r="L52" s="14">
        <f t="shared" si="16"/>
        <v>0.6453631208929467</v>
      </c>
      <c r="M52" s="14">
        <f t="shared" si="16"/>
        <v>0.6465147975077882</v>
      </c>
      <c r="N52" s="14">
        <f t="shared" si="16"/>
        <v>0.7099572505178416</v>
      </c>
      <c r="P52" s="85">
        <f>+P47/P50</f>
        <v>0.6473498329322801</v>
      </c>
      <c r="Q52" s="98">
        <f>+Q47/Q50</f>
        <v>0.6473498329322801</v>
      </c>
      <c r="R52" s="531"/>
      <c r="S52" s="531"/>
      <c r="T52" s="531"/>
      <c r="U52" s="531"/>
      <c r="V52" s="531"/>
      <c r="W52" s="531"/>
    </row>
    <row r="53" spans="1:23" ht="11.25" hidden="1">
      <c r="A53" s="9"/>
      <c r="B53" s="9" t="s">
        <v>31</v>
      </c>
      <c r="C53" s="14">
        <f aca="true" t="shared" si="17" ref="C53:N53">+C48/C50</f>
        <v>0.004067182145183675</v>
      </c>
      <c r="D53" s="14">
        <f t="shared" si="17"/>
        <v>0.004864222706565766</v>
      </c>
      <c r="E53" s="14">
        <f t="shared" si="17"/>
        <v>0.0056981474800004974</v>
      </c>
      <c r="F53" s="14">
        <f t="shared" si="17"/>
        <v>0.005178254692793315</v>
      </c>
      <c r="G53" s="14">
        <f t="shared" si="17"/>
        <v>0.00578554956003851</v>
      </c>
      <c r="H53" s="14">
        <f t="shared" si="17"/>
        <v>0.006171438943594863</v>
      </c>
      <c r="I53" s="14">
        <f t="shared" si="17"/>
        <v>0.004895283126653367</v>
      </c>
      <c r="J53" s="14">
        <f t="shared" si="17"/>
        <v>0.0059841143839509245</v>
      </c>
      <c r="K53" s="14">
        <f t="shared" si="17"/>
        <v>0.0052280794417413805</v>
      </c>
      <c r="L53" s="14">
        <f t="shared" si="17"/>
        <v>0.006456521554325742</v>
      </c>
      <c r="M53" s="14">
        <f t="shared" si="17"/>
        <v>0.005654882838954355</v>
      </c>
      <c r="N53" s="14">
        <f t="shared" si="17"/>
        <v>0.005681567774823346</v>
      </c>
      <c r="P53" s="85">
        <f>+P48/P50</f>
        <v>0.005503623445421176</v>
      </c>
      <c r="Q53" s="98">
        <f>+Q48/Q50</f>
        <v>0.005503623445421175</v>
      </c>
      <c r="R53" s="531"/>
      <c r="S53" s="531"/>
      <c r="T53" s="531"/>
      <c r="U53" s="531"/>
      <c r="V53" s="531"/>
      <c r="W53" s="531"/>
    </row>
    <row r="54" spans="1:23" ht="11.25" hidden="1">
      <c r="A54" s="9"/>
      <c r="B54" s="9" t="s">
        <v>32</v>
      </c>
      <c r="C54" s="14">
        <f aca="true" t="shared" si="18" ref="C54:N54">+C49/C50</f>
        <v>0.4776843118928258</v>
      </c>
      <c r="D54" s="14">
        <f t="shared" si="18"/>
        <v>0.39421718754384816</v>
      </c>
      <c r="E54" s="14">
        <f t="shared" si="18"/>
        <v>0.31578685444841187</v>
      </c>
      <c r="F54" s="14">
        <f t="shared" si="18"/>
        <v>0.3653023310552375</v>
      </c>
      <c r="G54" s="14">
        <f t="shared" si="18"/>
        <v>0.33750083962116295</v>
      </c>
      <c r="H54" s="14">
        <f t="shared" si="18"/>
        <v>0.32786223170122974</v>
      </c>
      <c r="I54" s="14">
        <f t="shared" si="18"/>
        <v>0.35036428992028684</v>
      </c>
      <c r="J54" s="14">
        <f t="shared" si="18"/>
        <v>0.2946683137855395</v>
      </c>
      <c r="K54" s="14">
        <f t="shared" si="18"/>
        <v>0.3635663737808235</v>
      </c>
      <c r="L54" s="14">
        <f t="shared" si="18"/>
        <v>0.3481803575527275</v>
      </c>
      <c r="M54" s="14">
        <f t="shared" si="18"/>
        <v>0.3478303196532575</v>
      </c>
      <c r="N54" s="14">
        <f t="shared" si="18"/>
        <v>0.284361181707335</v>
      </c>
      <c r="P54" s="85">
        <f>+P49/P50</f>
        <v>0.3471465436222987</v>
      </c>
      <c r="Q54" s="98">
        <f>+Q49/Q50</f>
        <v>0.34714654362229863</v>
      </c>
      <c r="R54" s="531"/>
      <c r="S54" s="531"/>
      <c r="T54" s="531"/>
      <c r="U54" s="531"/>
      <c r="V54" s="531"/>
      <c r="W54" s="531"/>
    </row>
    <row r="55" spans="1:23" ht="11.25" hidden="1">
      <c r="A55" s="9"/>
      <c r="B55" s="9"/>
      <c r="C55" s="6"/>
      <c r="D55" s="6"/>
      <c r="E55" s="6"/>
      <c r="F55" s="6"/>
      <c r="G55" s="6"/>
      <c r="H55" s="6"/>
      <c r="I55" s="6"/>
      <c r="J55" s="6"/>
      <c r="K55" s="6"/>
      <c r="L55" s="6"/>
      <c r="M55" s="6"/>
      <c r="N55" s="6"/>
      <c r="O55" s="6"/>
      <c r="P55" s="43"/>
      <c r="Q55" s="96"/>
      <c r="R55" s="109"/>
      <c r="S55" s="109"/>
      <c r="T55" s="109"/>
      <c r="U55" s="109"/>
      <c r="V55" s="109"/>
      <c r="W55" s="109"/>
    </row>
    <row r="56" spans="1:23" ht="11.25" hidden="1">
      <c r="A56" s="9"/>
      <c r="B56" s="9" t="s">
        <v>24</v>
      </c>
      <c r="C56" s="17">
        <f aca="true" t="shared" si="19" ref="C56:N56">+C50/C42</f>
        <v>0.4375255585709506</v>
      </c>
      <c r="D56" s="17">
        <f t="shared" si="19"/>
        <v>0.5240805561275015</v>
      </c>
      <c r="E56" s="17">
        <f t="shared" si="19"/>
        <v>0.5929897992307617</v>
      </c>
      <c r="F56" s="17">
        <f t="shared" si="19"/>
        <v>0.5841962200772485</v>
      </c>
      <c r="G56" s="17">
        <f t="shared" si="19"/>
        <v>0.5485615045247757</v>
      </c>
      <c r="H56" s="17">
        <f t="shared" si="19"/>
        <v>0.5421396273389719</v>
      </c>
      <c r="I56" s="17">
        <f t="shared" si="19"/>
        <v>0.5660472630535549</v>
      </c>
      <c r="J56" s="17">
        <f t="shared" si="19"/>
        <v>0.5354942890703799</v>
      </c>
      <c r="K56" s="17">
        <f t="shared" si="19"/>
        <v>0.558646798912758</v>
      </c>
      <c r="L56" s="17">
        <f t="shared" si="19"/>
        <v>0.5883091357382558</v>
      </c>
      <c r="M56" s="17">
        <f t="shared" si="19"/>
        <v>0.5868664487346363</v>
      </c>
      <c r="N56" s="17">
        <f t="shared" si="19"/>
        <v>0.6763240386096167</v>
      </c>
      <c r="P56" s="86">
        <f>+P50/P42</f>
        <v>0.5617337076500066</v>
      </c>
      <c r="Q56" s="99">
        <f>+Q50/Q42</f>
        <v>0.5617337076500067</v>
      </c>
      <c r="R56" s="532"/>
      <c r="S56" s="532"/>
      <c r="T56" s="532"/>
      <c r="U56" s="532"/>
      <c r="V56" s="532"/>
      <c r="W56" s="532"/>
    </row>
    <row r="57" spans="1:23" ht="11.25" hidden="1">
      <c r="A57" s="9"/>
      <c r="B57" s="44" t="s">
        <v>7</v>
      </c>
      <c r="C57" s="14">
        <f aca="true" t="shared" si="20" ref="C57:N57">+(C56/C19)-1</f>
        <v>0.09644897609833936</v>
      </c>
      <c r="D57" s="14">
        <f t="shared" si="20"/>
        <v>-0.025580307358885945</v>
      </c>
      <c r="E57" s="14">
        <f t="shared" si="20"/>
        <v>0.20385196431420494</v>
      </c>
      <c r="F57" s="14">
        <f t="shared" si="20"/>
        <v>0.08485125763253176</v>
      </c>
      <c r="G57" s="14">
        <f t="shared" si="20"/>
        <v>0.04125817733565573</v>
      </c>
      <c r="H57" s="14">
        <f t="shared" si="20"/>
        <v>0.05623159185427351</v>
      </c>
      <c r="I57" s="14">
        <f t="shared" si="20"/>
        <v>0.020447636143762216</v>
      </c>
      <c r="J57" s="14">
        <f t="shared" si="20"/>
        <v>-0.020236726731002075</v>
      </c>
      <c r="K57" s="14">
        <f t="shared" si="20"/>
        <v>0.025244629320151146</v>
      </c>
      <c r="L57" s="14">
        <f t="shared" si="20"/>
        <v>0.012026166381727377</v>
      </c>
      <c r="M57" s="14">
        <f t="shared" si="20"/>
        <v>-0.7597437565335606</v>
      </c>
      <c r="N57" s="14">
        <f t="shared" si="20"/>
        <v>0.004831169863435569</v>
      </c>
      <c r="P57" s="86">
        <f>+(P56/P19)-1</f>
        <v>-0.19232050716467497</v>
      </c>
      <c r="Q57" s="99">
        <f>+(Q56/Q19)-1</f>
        <v>-0.19232050716467475</v>
      </c>
      <c r="R57" s="532"/>
      <c r="S57" s="532"/>
      <c r="T57" s="532"/>
      <c r="U57" s="532"/>
      <c r="V57" s="532"/>
      <c r="W57" s="532"/>
    </row>
    <row r="58" spans="1:23" ht="11.25" hidden="1">
      <c r="A58" s="9"/>
      <c r="B58" s="55" t="s">
        <v>25</v>
      </c>
      <c r="C58" s="17">
        <f aca="true" t="shared" si="21" ref="C58:N58">+C50/C44</f>
        <v>21.380041177182996</v>
      </c>
      <c r="D58" s="17">
        <f t="shared" si="21"/>
        <v>25.26063327032136</v>
      </c>
      <c r="E58" s="17">
        <f t="shared" si="21"/>
        <v>29.488932371285312</v>
      </c>
      <c r="F58" s="17">
        <f t="shared" si="21"/>
        <v>27.781177020084073</v>
      </c>
      <c r="G58" s="17">
        <f t="shared" si="21"/>
        <v>27.078331514490117</v>
      </c>
      <c r="H58" s="17">
        <f t="shared" si="21"/>
        <v>26.595462225440503</v>
      </c>
      <c r="I58" s="17">
        <f t="shared" si="21"/>
        <v>27.331972135479223</v>
      </c>
      <c r="J58" s="17">
        <f t="shared" si="21"/>
        <v>26.234996919285273</v>
      </c>
      <c r="K58" s="17">
        <f t="shared" si="21"/>
        <v>26.28959755236526</v>
      </c>
      <c r="L58" s="17">
        <f t="shared" si="21"/>
        <v>28.49636627906977</v>
      </c>
      <c r="M58" s="17">
        <f t="shared" si="21"/>
        <v>27.979156797726198</v>
      </c>
      <c r="N58" s="17">
        <f t="shared" si="21"/>
        <v>32.318575667655786</v>
      </c>
      <c r="P58" s="86">
        <f>+P50/P44</f>
        <v>27.191487022656634</v>
      </c>
      <c r="Q58" s="99">
        <f>+Q50/Q44</f>
        <v>27.191487022656634</v>
      </c>
      <c r="R58" s="532"/>
      <c r="S58" s="532"/>
      <c r="T58" s="532"/>
      <c r="U58" s="532"/>
      <c r="V58" s="532"/>
      <c r="W58" s="532"/>
    </row>
    <row r="59" spans="1:23" ht="11.25" hidden="1">
      <c r="A59" s="8"/>
      <c r="B59" s="8" t="s">
        <v>7</v>
      </c>
      <c r="C59" s="14">
        <f aca="true" t="shared" si="22" ref="C59:N59">+(C58/C21)-1</f>
        <v>-0.03212180257045394</v>
      </c>
      <c r="D59" s="14">
        <f t="shared" si="22"/>
        <v>-0.13262375220166733</v>
      </c>
      <c r="E59" s="14">
        <f t="shared" si="22"/>
        <v>0.08280947287709295</v>
      </c>
      <c r="F59" s="14">
        <f t="shared" si="22"/>
        <v>-0.060910135587848746</v>
      </c>
      <c r="G59" s="14">
        <f t="shared" si="22"/>
        <v>-0.018616573119378144</v>
      </c>
      <c r="H59" s="14">
        <f t="shared" si="22"/>
        <v>-0.008496634932106173</v>
      </c>
      <c r="I59" s="14">
        <f t="shared" si="22"/>
        <v>-0.04538643017075872</v>
      </c>
      <c r="J59" s="14">
        <f t="shared" si="22"/>
        <v>-0.017901823253487104</v>
      </c>
      <c r="K59" s="14">
        <f t="shared" si="22"/>
        <v>-0.03959954586654291</v>
      </c>
      <c r="L59" s="14">
        <f t="shared" si="22"/>
        <v>0.0172897392722271</v>
      </c>
      <c r="M59" s="14">
        <f t="shared" si="22"/>
        <v>-0.7682719320670618</v>
      </c>
      <c r="N59" s="14">
        <f t="shared" si="22"/>
        <v>-0.03620178041543021</v>
      </c>
      <c r="P59" s="43"/>
      <c r="Q59" s="106">
        <f>+(Q58/Q21)-1</f>
        <v>-0.24475113628550937</v>
      </c>
      <c r="R59" s="537"/>
      <c r="S59" s="537"/>
      <c r="T59" s="537"/>
      <c r="U59" s="537"/>
      <c r="V59" s="537"/>
      <c r="W59" s="537"/>
    </row>
    <row r="60" spans="16:23" ht="11.25" hidden="1">
      <c r="P60" s="43"/>
      <c r="Q60" s="96"/>
      <c r="R60" s="109"/>
      <c r="S60" s="109"/>
      <c r="T60" s="109"/>
      <c r="U60" s="109"/>
      <c r="V60" s="109"/>
      <c r="W60" s="109"/>
    </row>
    <row r="61" spans="1:23" s="19" customFormat="1" ht="11.25" hidden="1">
      <c r="A61" s="18" t="s">
        <v>2</v>
      </c>
      <c r="B61" s="18" t="s">
        <v>12</v>
      </c>
      <c r="C61" s="19">
        <v>184488</v>
      </c>
      <c r="D61" s="19">
        <v>239593</v>
      </c>
      <c r="E61" s="19">
        <v>278271</v>
      </c>
      <c r="F61" s="19">
        <v>272224</v>
      </c>
      <c r="G61" s="19">
        <v>264071</v>
      </c>
      <c r="H61" s="19">
        <v>264975</v>
      </c>
      <c r="I61" s="19">
        <v>276117</v>
      </c>
      <c r="J61" s="19">
        <v>265096</v>
      </c>
      <c r="K61" s="19">
        <v>270555</v>
      </c>
      <c r="L61" s="19">
        <v>267314</v>
      </c>
      <c r="M61" s="19">
        <v>273518</v>
      </c>
      <c r="N61" s="19">
        <v>323719</v>
      </c>
      <c r="P61" s="88">
        <f>SUM(C61:N61)</f>
        <v>3179941</v>
      </c>
      <c r="Q61" s="100">
        <f>+P61/12</f>
        <v>264995.0833333333</v>
      </c>
      <c r="R61" s="533"/>
      <c r="S61" s="533"/>
      <c r="T61" s="533"/>
      <c r="U61" s="533"/>
      <c r="V61" s="533"/>
      <c r="W61" s="533"/>
    </row>
    <row r="62" spans="1:23" s="6" customFormat="1" ht="11.25" hidden="1">
      <c r="A62" s="20"/>
      <c r="B62" s="20" t="s">
        <v>13</v>
      </c>
      <c r="C62" s="6">
        <v>1579</v>
      </c>
      <c r="D62" s="6">
        <v>2181</v>
      </c>
      <c r="E62" s="6">
        <v>2514</v>
      </c>
      <c r="F62" s="6">
        <v>2402</v>
      </c>
      <c r="G62" s="6">
        <v>2412</v>
      </c>
      <c r="H62" s="6">
        <v>2558</v>
      </c>
      <c r="I62" s="6">
        <v>2198</v>
      </c>
      <c r="J62" s="6">
        <v>2434</v>
      </c>
      <c r="K62" s="6">
        <v>2370</v>
      </c>
      <c r="L62" s="6">
        <v>2928</v>
      </c>
      <c r="M62" s="6">
        <v>2559</v>
      </c>
      <c r="N62" s="6">
        <v>2852</v>
      </c>
      <c r="P62" s="83">
        <f>SUM(C62:N62)</f>
        <v>28987</v>
      </c>
      <c r="Q62" s="95">
        <f>+P62/12</f>
        <v>2415.5833333333335</v>
      </c>
      <c r="R62" s="110"/>
      <c r="S62" s="110"/>
      <c r="T62" s="110"/>
      <c r="U62" s="110"/>
      <c r="V62" s="110"/>
      <c r="W62" s="110"/>
    </row>
    <row r="63" spans="1:23" s="6" customFormat="1" ht="11.25" hidden="1">
      <c r="A63" s="21"/>
      <c r="B63" s="21" t="s">
        <v>14</v>
      </c>
      <c r="C63" s="16">
        <v>1669862</v>
      </c>
      <c r="D63" s="16">
        <v>1710450</v>
      </c>
      <c r="E63" s="16">
        <v>1535137</v>
      </c>
      <c r="F63" s="16">
        <v>1862415</v>
      </c>
      <c r="G63" s="16">
        <v>1570243</v>
      </c>
      <c r="H63" s="16">
        <v>1563765</v>
      </c>
      <c r="I63" s="16">
        <v>1702577</v>
      </c>
      <c r="J63" s="16">
        <v>1435889</v>
      </c>
      <c r="K63" s="16">
        <v>1687377</v>
      </c>
      <c r="L63" s="16">
        <v>1661075</v>
      </c>
      <c r="M63" s="16">
        <v>1642228</v>
      </c>
      <c r="N63" s="16">
        <v>1649197</v>
      </c>
      <c r="P63" s="84">
        <f>SUM(C63:N63)</f>
        <v>19690215</v>
      </c>
      <c r="Q63" s="101">
        <f>+P63/12</f>
        <v>1640851.25</v>
      </c>
      <c r="R63" s="520"/>
      <c r="S63" s="520"/>
      <c r="T63" s="520"/>
      <c r="U63" s="520"/>
      <c r="V63" s="520"/>
      <c r="W63" s="520"/>
    </row>
    <row r="64" spans="1:23" ht="11.25" hidden="1">
      <c r="A64" s="9"/>
      <c r="B64" s="9" t="s">
        <v>15</v>
      </c>
      <c r="C64" s="22">
        <f aca="true" t="shared" si="23" ref="C64:N64">+C61+C62+C63</f>
        <v>1855929</v>
      </c>
      <c r="D64" s="22">
        <f t="shared" si="23"/>
        <v>1952224</v>
      </c>
      <c r="E64" s="22">
        <f t="shared" si="23"/>
        <v>1815922</v>
      </c>
      <c r="F64" s="22">
        <f t="shared" si="23"/>
        <v>2137041</v>
      </c>
      <c r="G64" s="22">
        <f t="shared" si="23"/>
        <v>1836726</v>
      </c>
      <c r="H64" s="22">
        <f t="shared" si="23"/>
        <v>1831298</v>
      </c>
      <c r="I64" s="22">
        <f t="shared" si="23"/>
        <v>1980892</v>
      </c>
      <c r="J64" s="22">
        <f t="shared" si="23"/>
        <v>1703419</v>
      </c>
      <c r="K64" s="22">
        <f t="shared" si="23"/>
        <v>1960302</v>
      </c>
      <c r="L64" s="22">
        <f t="shared" si="23"/>
        <v>1931317</v>
      </c>
      <c r="M64" s="22">
        <f t="shared" si="23"/>
        <v>1918305</v>
      </c>
      <c r="N64" s="22">
        <f t="shared" si="23"/>
        <v>1975768</v>
      </c>
      <c r="P64" s="88">
        <f>+P61+P62+P63</f>
        <v>22899143</v>
      </c>
      <c r="Q64" s="100">
        <f>+Q61+Q62+Q63</f>
        <v>1908261.9166666665</v>
      </c>
      <c r="R64" s="533"/>
      <c r="S64" s="533"/>
      <c r="T64" s="533"/>
      <c r="U64" s="533"/>
      <c r="V64" s="533"/>
      <c r="W64" s="533"/>
    </row>
    <row r="65" spans="1:23" ht="11.25" hidden="1">
      <c r="A65" s="9"/>
      <c r="B65" s="9"/>
      <c r="P65" s="89"/>
      <c r="Q65" s="102"/>
      <c r="R65" s="534"/>
      <c r="S65" s="534"/>
      <c r="T65" s="534"/>
      <c r="U65" s="534"/>
      <c r="V65" s="534"/>
      <c r="W65" s="534"/>
    </row>
    <row r="66" spans="1:23" ht="11.25" hidden="1">
      <c r="A66" s="9"/>
      <c r="B66" s="60" t="s">
        <v>27</v>
      </c>
      <c r="C66" s="39">
        <f aca="true" t="shared" si="24" ref="C66:N66">+C61/C47</f>
        <v>2.016504716413995</v>
      </c>
      <c r="D66" s="39">
        <f t="shared" si="24"/>
        <v>1.8648272104607722</v>
      </c>
      <c r="E66" s="39">
        <f t="shared" si="24"/>
        <v>1.7008086253369272</v>
      </c>
      <c r="F66" s="39">
        <f t="shared" si="24"/>
        <v>1.8175651314647403</v>
      </c>
      <c r="G66" s="39">
        <f t="shared" si="24"/>
        <v>1.8006396006927872</v>
      </c>
      <c r="H66" s="39">
        <f t="shared" si="24"/>
        <v>1.8055110759817115</v>
      </c>
      <c r="I66" s="39">
        <f t="shared" si="24"/>
        <v>1.8819187437381153</v>
      </c>
      <c r="J66" s="39">
        <f t="shared" si="24"/>
        <v>1.7804941936610494</v>
      </c>
      <c r="K66" s="39">
        <f t="shared" si="24"/>
        <v>1.9185984668515144</v>
      </c>
      <c r="L66" s="39">
        <f t="shared" si="24"/>
        <v>1.7605906528268085</v>
      </c>
      <c r="M66" s="39">
        <f t="shared" si="24"/>
        <v>1.7907072664541093</v>
      </c>
      <c r="N66" s="39">
        <f t="shared" si="24"/>
        <v>1.6746107288810719</v>
      </c>
      <c r="P66" s="89">
        <f>SUM(C66:N66)</f>
        <v>21.8127764127636</v>
      </c>
      <c r="Q66" s="102">
        <f>SUM(C66:N66)/12</f>
        <v>1.8177313677303</v>
      </c>
      <c r="R66" s="534"/>
      <c r="S66" s="534"/>
      <c r="T66" s="534"/>
      <c r="U66" s="534"/>
      <c r="V66" s="534"/>
      <c r="W66" s="534"/>
    </row>
    <row r="67" spans="1:23" ht="11.25" hidden="1">
      <c r="A67" s="9"/>
      <c r="B67" s="61" t="s">
        <v>28</v>
      </c>
      <c r="C67" s="17">
        <f aca="true" t="shared" si="25" ref="C67:N67">+C62/C48</f>
        <v>2.1991643454039</v>
      </c>
      <c r="D67" s="17">
        <f t="shared" si="25"/>
        <v>2.0971153846153845</v>
      </c>
      <c r="E67" s="17">
        <f t="shared" si="25"/>
        <v>1.8296943231441047</v>
      </c>
      <c r="F67" s="17">
        <f t="shared" si="25"/>
        <v>1.9496753246753247</v>
      </c>
      <c r="G67" s="17">
        <f t="shared" si="25"/>
        <v>1.86687306501548</v>
      </c>
      <c r="H67" s="17">
        <f t="shared" si="25"/>
        <v>1.8808823529411764</v>
      </c>
      <c r="I67" s="17">
        <f t="shared" si="25"/>
        <v>1.9730700179533214</v>
      </c>
      <c r="J67" s="17">
        <f t="shared" si="25"/>
        <v>1.9105180533751962</v>
      </c>
      <c r="K67" s="17">
        <f t="shared" si="25"/>
        <v>2.029109589041096</v>
      </c>
      <c r="L67" s="17">
        <f t="shared" si="25"/>
        <v>1.9275839368005268</v>
      </c>
      <c r="M67" s="17">
        <f t="shared" si="25"/>
        <v>1.9154191616766467</v>
      </c>
      <c r="N67" s="17">
        <f t="shared" si="25"/>
        <v>1.8435681965093729</v>
      </c>
      <c r="P67" s="90">
        <f>SUM(C67:N67)</f>
        <v>23.422673751151528</v>
      </c>
      <c r="Q67" s="103">
        <f>SUM(C67:N67)/12</f>
        <v>1.9518894792626273</v>
      </c>
      <c r="R67" s="535"/>
      <c r="S67" s="535"/>
      <c r="T67" s="535"/>
      <c r="U67" s="535"/>
      <c r="V67" s="535"/>
      <c r="W67" s="535"/>
    </row>
    <row r="68" spans="1:23" ht="13.5" hidden="1">
      <c r="A68" s="9"/>
      <c r="B68" s="10" t="s">
        <v>29</v>
      </c>
      <c r="C68" s="58">
        <f aca="true" t="shared" si="26" ref="C68:N68">+C63/C49</f>
        <v>19.80198747746893</v>
      </c>
      <c r="D68" s="58">
        <f t="shared" si="26"/>
        <v>20.293405785065136</v>
      </c>
      <c r="E68" s="58">
        <f t="shared" si="26"/>
        <v>20.16044178289076</v>
      </c>
      <c r="F68" s="58">
        <f t="shared" si="26"/>
        <v>21.428744016936673</v>
      </c>
      <c r="G68" s="58">
        <f t="shared" si="26"/>
        <v>20.83406971035837</v>
      </c>
      <c r="H68" s="58">
        <f t="shared" si="26"/>
        <v>21.643506664267623</v>
      </c>
      <c r="I68" s="58">
        <f t="shared" si="26"/>
        <v>21.35401537670417</v>
      </c>
      <c r="J68" s="58">
        <f t="shared" si="26"/>
        <v>22.888529346128095</v>
      </c>
      <c r="K68" s="58">
        <f t="shared" si="26"/>
        <v>20.774364719787254</v>
      </c>
      <c r="L68" s="58">
        <f t="shared" si="26"/>
        <v>20.27803210645181</v>
      </c>
      <c r="M68" s="58">
        <f t="shared" si="26"/>
        <v>19.984034462197453</v>
      </c>
      <c r="N68" s="58">
        <f t="shared" si="26"/>
        <v>21.300024539243417</v>
      </c>
      <c r="P68" s="91">
        <f>SUM(C68:N68)</f>
        <v>250.7411559874997</v>
      </c>
      <c r="Q68" s="104">
        <f>SUM(C68:N68)/12</f>
        <v>20.89509633229164</v>
      </c>
      <c r="R68" s="536"/>
      <c r="S68" s="536"/>
      <c r="T68" s="536"/>
      <c r="U68" s="536"/>
      <c r="V68" s="536"/>
      <c r="W68" s="536"/>
    </row>
    <row r="69" spans="1:23" ht="11.25" hidden="1">
      <c r="A69" s="59"/>
      <c r="B69" s="59" t="s">
        <v>16</v>
      </c>
      <c r="C69" s="39">
        <f aca="true" t="shared" si="27" ref="C69:N69">+C64/C50</f>
        <v>10.513093720791911</v>
      </c>
      <c r="D69" s="39">
        <f t="shared" si="27"/>
        <v>9.130819527983311</v>
      </c>
      <c r="E69" s="39">
        <f t="shared" si="27"/>
        <v>7.530852524146626</v>
      </c>
      <c r="F69" s="39">
        <f t="shared" si="27"/>
        <v>8.98225859329685</v>
      </c>
      <c r="G69" s="39">
        <f t="shared" si="27"/>
        <v>8.224821440566016</v>
      </c>
      <c r="H69" s="39">
        <f t="shared" si="27"/>
        <v>8.310105731270136</v>
      </c>
      <c r="I69" s="39">
        <f t="shared" si="27"/>
        <v>8.704692265101114</v>
      </c>
      <c r="J69" s="39">
        <f t="shared" si="27"/>
        <v>8.00114139701358</v>
      </c>
      <c r="K69" s="39">
        <f t="shared" si="27"/>
        <v>8.77449878921619</v>
      </c>
      <c r="L69" s="39">
        <f t="shared" si="27"/>
        <v>8.209078234849065</v>
      </c>
      <c r="M69" s="39">
        <f t="shared" si="27"/>
        <v>8.119603311661926</v>
      </c>
      <c r="N69" s="39">
        <f t="shared" si="27"/>
        <v>7.256276534794552</v>
      </c>
      <c r="P69" s="89">
        <f>SUM(C69:N69)</f>
        <v>101.75724207069126</v>
      </c>
      <c r="Q69" s="102">
        <f>SUM(C69:N69)/12</f>
        <v>8.479770172557606</v>
      </c>
      <c r="R69" s="534"/>
      <c r="S69" s="534"/>
      <c r="T69" s="534"/>
      <c r="U69" s="534"/>
      <c r="V69" s="534"/>
      <c r="W69" s="534"/>
    </row>
    <row r="70" spans="1:23" ht="11.25" hidden="1">
      <c r="A70" s="9"/>
      <c r="B70" s="9"/>
      <c r="P70" s="89"/>
      <c r="Q70" s="102"/>
      <c r="R70" s="534"/>
      <c r="S70" s="534"/>
      <c r="T70" s="534"/>
      <c r="U70" s="534"/>
      <c r="V70" s="534"/>
      <c r="W70" s="534"/>
    </row>
    <row r="71" spans="1:23" ht="11.25" hidden="1">
      <c r="A71" s="9"/>
      <c r="B71" s="9" t="s">
        <v>26</v>
      </c>
      <c r="C71" s="39">
        <f aca="true" t="shared" si="28" ref="C71:N71">+C64/C42</f>
        <v>4.599747202498234</v>
      </c>
      <c r="D71" s="39">
        <f t="shared" si="28"/>
        <v>4.785284976125344</v>
      </c>
      <c r="E71" s="39">
        <f t="shared" si="28"/>
        <v>4.4657187263301825</v>
      </c>
      <c r="F71" s="39">
        <f t="shared" si="28"/>
        <v>5.247401517960403</v>
      </c>
      <c r="G71" s="39">
        <f t="shared" si="28"/>
        <v>4.511820423884528</v>
      </c>
      <c r="H71" s="39">
        <f t="shared" si="28"/>
        <v>4.505237624298247</v>
      </c>
      <c r="I71" s="39">
        <f t="shared" si="28"/>
        <v>4.927267232383935</v>
      </c>
      <c r="J71" s="39">
        <f t="shared" si="28"/>
        <v>4.284565524145373</v>
      </c>
      <c r="K71" s="39">
        <f t="shared" si="28"/>
        <v>4.901845660659497</v>
      </c>
      <c r="L71" s="39">
        <f t="shared" si="28"/>
        <v>4.8294757215517805</v>
      </c>
      <c r="M71" s="39">
        <f t="shared" si="28"/>
        <v>4.765122760649027</v>
      </c>
      <c r="N71" s="39">
        <f t="shared" si="28"/>
        <v>4.907594251280447</v>
      </c>
      <c r="P71" s="89">
        <f>SUM(C71:N71)</f>
        <v>56.73108162176699</v>
      </c>
      <c r="Q71" s="102">
        <f>SUM(C71:N71)/12</f>
        <v>4.727590135147249</v>
      </c>
      <c r="R71" s="534"/>
      <c r="S71" s="534"/>
      <c r="T71" s="534"/>
      <c r="U71" s="534"/>
      <c r="V71" s="534"/>
      <c r="W71" s="534"/>
    </row>
    <row r="72" spans="1:23" ht="11.25" hidden="1">
      <c r="A72" s="9"/>
      <c r="B72" s="9" t="s">
        <v>22</v>
      </c>
      <c r="C72" s="29">
        <f aca="true" t="shared" si="29" ref="C72:N72">+C64/C44</f>
        <v>224.77037665011505</v>
      </c>
      <c r="D72" s="29">
        <f t="shared" si="29"/>
        <v>230.65028355387523</v>
      </c>
      <c r="E72" s="29">
        <f t="shared" si="29"/>
        <v>222.07680078268314</v>
      </c>
      <c r="F72" s="29">
        <f t="shared" si="29"/>
        <v>249.53771602055113</v>
      </c>
      <c r="G72" s="29">
        <f t="shared" si="29"/>
        <v>222.71444161513278</v>
      </c>
      <c r="H72" s="29">
        <f t="shared" si="29"/>
        <v>221.01110306541153</v>
      </c>
      <c r="I72" s="29">
        <f t="shared" si="29"/>
        <v>237.91640643766516</v>
      </c>
      <c r="J72" s="29">
        <f t="shared" si="29"/>
        <v>209.90991990141714</v>
      </c>
      <c r="K72" s="29">
        <f t="shared" si="29"/>
        <v>230.67804189220993</v>
      </c>
      <c r="L72" s="29">
        <f t="shared" si="29"/>
        <v>233.92890019379846</v>
      </c>
      <c r="M72" s="29">
        <f t="shared" si="29"/>
        <v>227.1796541923259</v>
      </c>
      <c r="N72" s="29">
        <f t="shared" si="29"/>
        <v>234.5125222551929</v>
      </c>
      <c r="P72" s="92">
        <f>SUM(C72:N72)</f>
        <v>2744.8861665603786</v>
      </c>
      <c r="Q72" s="105">
        <f>SUM(C72:N72)/12</f>
        <v>228.74051388003156</v>
      </c>
      <c r="R72" s="535"/>
      <c r="S72" s="535"/>
      <c r="T72" s="535"/>
      <c r="U72" s="535"/>
      <c r="V72" s="535"/>
      <c r="W72" s="535"/>
    </row>
    <row r="73" spans="1:2" ht="11.25" hidden="1">
      <c r="A73" s="9"/>
      <c r="B73" s="9"/>
    </row>
    <row r="74" spans="1:2" ht="11.25" hidden="1">
      <c r="A74" s="8"/>
      <c r="B74" s="8" t="s">
        <v>7</v>
      </c>
    </row>
    <row r="75" ht="11.25" hidden="1"/>
    <row r="76" ht="11.25" hidden="1"/>
    <row r="77" spans="3:23" s="35" customFormat="1" ht="10.5" hidden="1">
      <c r="C77" s="36">
        <v>37803</v>
      </c>
      <c r="D77" s="36">
        <v>37834</v>
      </c>
      <c r="E77" s="36">
        <v>37865</v>
      </c>
      <c r="F77" s="36">
        <v>37895</v>
      </c>
      <c r="G77" s="36">
        <v>37926</v>
      </c>
      <c r="H77" s="36">
        <v>37956</v>
      </c>
      <c r="I77" s="36">
        <v>37987</v>
      </c>
      <c r="J77" s="36">
        <v>38018</v>
      </c>
      <c r="K77" s="36">
        <v>38047</v>
      </c>
      <c r="L77" s="36">
        <v>38078</v>
      </c>
      <c r="M77" s="36">
        <v>38108</v>
      </c>
      <c r="N77" s="36">
        <v>38139</v>
      </c>
      <c r="P77" s="37" t="s">
        <v>0</v>
      </c>
      <c r="Q77" s="37" t="s">
        <v>20</v>
      </c>
      <c r="R77" s="37"/>
      <c r="S77" s="37"/>
      <c r="T77" s="37"/>
      <c r="U77" s="37"/>
      <c r="V77" s="37"/>
      <c r="W77" s="37"/>
    </row>
    <row r="78" spans="3:14" ht="11.25" hidden="1">
      <c r="C78" s="5"/>
      <c r="D78" s="5"/>
      <c r="E78" s="5"/>
      <c r="F78" s="5"/>
      <c r="G78" s="5"/>
      <c r="H78" s="5"/>
      <c r="I78" s="5"/>
      <c r="J78" s="5"/>
      <c r="K78" s="5"/>
      <c r="L78" s="5"/>
      <c r="M78" s="5"/>
      <c r="N78" s="5"/>
    </row>
    <row r="79" spans="1:23" s="6" customFormat="1" ht="11.25" hidden="1">
      <c r="A79" s="40" t="s">
        <v>6</v>
      </c>
      <c r="B79" s="42" t="s">
        <v>18</v>
      </c>
      <c r="C79" s="6">
        <v>401963</v>
      </c>
      <c r="D79" s="6">
        <v>405829</v>
      </c>
      <c r="E79" s="6">
        <v>406850</v>
      </c>
      <c r="F79" s="6">
        <v>407597</v>
      </c>
      <c r="G79" s="6">
        <v>409255</v>
      </c>
      <c r="H79" s="6">
        <v>406377</v>
      </c>
      <c r="I79" s="6">
        <v>410945</v>
      </c>
      <c r="J79" s="77">
        <f>+J116/(1+J117)</f>
        <v>409204.3734596467</v>
      </c>
      <c r="K79" s="78">
        <f>+K116/(1+K117)</f>
        <v>411453.4726739018</v>
      </c>
      <c r="L79" s="78">
        <f>+L116/(1+L117)</f>
        <v>412455.6655646192</v>
      </c>
      <c r="M79" s="78">
        <f>+M116/(1+M117)</f>
        <v>416061.3905192452</v>
      </c>
      <c r="N79" s="79">
        <f>+N116/(1+N117)</f>
        <v>414754.5662396685</v>
      </c>
      <c r="O79" s="6" t="s">
        <v>21</v>
      </c>
      <c r="P79" s="81">
        <f>SUM(C79:N79)</f>
        <v>4912745.46845708</v>
      </c>
      <c r="Q79" s="93">
        <f>+P79/12</f>
        <v>409395.4557047567</v>
      </c>
      <c r="R79" s="110"/>
      <c r="S79" s="110"/>
      <c r="T79" s="110"/>
      <c r="U79" s="110"/>
      <c r="V79" s="110"/>
      <c r="W79" s="110"/>
    </row>
    <row r="80" spans="1:23" ht="11.25" hidden="1">
      <c r="A80" s="43"/>
      <c r="B80" s="44" t="s">
        <v>7</v>
      </c>
      <c r="C80" s="14">
        <f aca="true" t="shared" si="30" ref="C80:N80">+(C79/C42)-1</f>
        <v>-0.0037721352714474854</v>
      </c>
      <c r="D80" s="14">
        <f t="shared" si="30"/>
        <v>-0.0052333048994519515</v>
      </c>
      <c r="E80" s="14">
        <f t="shared" si="30"/>
        <v>0.0005262691940703945</v>
      </c>
      <c r="F80" s="14">
        <f t="shared" si="30"/>
        <v>0.0008348536673403739</v>
      </c>
      <c r="G80" s="14">
        <f t="shared" si="30"/>
        <v>0.005313295274778085</v>
      </c>
      <c r="H80" s="14">
        <f t="shared" si="30"/>
        <v>-0.00025831402128506653</v>
      </c>
      <c r="I80" s="14">
        <f t="shared" si="30"/>
        <v>0.022183861014137163</v>
      </c>
      <c r="J80" s="14">
        <f t="shared" si="30"/>
        <v>0.029261121811315904</v>
      </c>
      <c r="K80" s="14">
        <f t="shared" si="30"/>
        <v>0.02886260361405868</v>
      </c>
      <c r="L80" s="14">
        <f t="shared" si="30"/>
        <v>0.03139185491600238</v>
      </c>
      <c r="M80" s="14">
        <f t="shared" si="30"/>
        <v>0.03350801973124096</v>
      </c>
      <c r="N80" s="14">
        <f t="shared" si="30"/>
        <v>0.03020553271948545</v>
      </c>
      <c r="P80" s="82">
        <f>SUM(C80:N80)</f>
        <v>0.17282365775024489</v>
      </c>
      <c r="Q80" s="94">
        <f>+P80/12</f>
        <v>0.014401971479187073</v>
      </c>
      <c r="R80" s="529"/>
      <c r="S80" s="529"/>
      <c r="T80" s="529"/>
      <c r="U80" s="529"/>
      <c r="V80" s="529"/>
      <c r="W80" s="529"/>
    </row>
    <row r="81" spans="1:23" ht="12" hidden="1">
      <c r="A81" s="43"/>
      <c r="B81" s="46" t="s">
        <v>23</v>
      </c>
      <c r="C81" s="3">
        <v>8249</v>
      </c>
      <c r="D81" s="3">
        <v>8649</v>
      </c>
      <c r="E81" s="3">
        <v>8302</v>
      </c>
      <c r="F81" s="3">
        <v>8615</v>
      </c>
      <c r="G81" s="3">
        <v>8501</v>
      </c>
      <c r="H81" s="3">
        <v>8047</v>
      </c>
      <c r="I81" s="3">
        <v>8272</v>
      </c>
      <c r="J81" s="3">
        <v>8605</v>
      </c>
      <c r="K81" s="3">
        <v>8757</v>
      </c>
      <c r="L81" s="3">
        <v>8947</v>
      </c>
      <c r="M81" s="3">
        <v>8943</v>
      </c>
      <c r="N81" s="3">
        <v>8985</v>
      </c>
      <c r="P81" s="83">
        <f>SUM(C81:N81)</f>
        <v>102872</v>
      </c>
      <c r="Q81" s="95">
        <f>+P81/12</f>
        <v>8572.666666666666</v>
      </c>
      <c r="R81" s="110"/>
      <c r="S81" s="110"/>
      <c r="T81" s="110"/>
      <c r="U81" s="110"/>
      <c r="V81" s="110"/>
      <c r="W81" s="110"/>
    </row>
    <row r="82" spans="1:23" ht="11.25" hidden="1">
      <c r="A82" s="41"/>
      <c r="B82" s="45" t="s">
        <v>7</v>
      </c>
      <c r="C82" s="14">
        <f aca="true" t="shared" si="31" ref="C82:N82">+(C81/C44)-1</f>
        <v>-0.0009688748940293035</v>
      </c>
      <c r="D82" s="14">
        <f t="shared" si="31"/>
        <v>0.021857277882797677</v>
      </c>
      <c r="E82" s="14">
        <f t="shared" si="31"/>
        <v>0.01528677999266237</v>
      </c>
      <c r="F82" s="14">
        <f t="shared" si="31"/>
        <v>0.005955161139654441</v>
      </c>
      <c r="G82" s="14">
        <f t="shared" si="31"/>
        <v>0.030799078452770745</v>
      </c>
      <c r="H82" s="14">
        <f t="shared" si="31"/>
        <v>-0.028843832971276906</v>
      </c>
      <c r="I82" s="14">
        <f t="shared" si="31"/>
        <v>-0.00648570742253185</v>
      </c>
      <c r="J82" s="14">
        <f t="shared" si="31"/>
        <v>0.06038200862600118</v>
      </c>
      <c r="K82" s="14">
        <f t="shared" si="31"/>
        <v>0.030477759472817167</v>
      </c>
      <c r="L82" s="14">
        <f t="shared" si="31"/>
        <v>0.08369670542635665</v>
      </c>
      <c r="M82" s="14">
        <f t="shared" si="31"/>
        <v>0.05909521553765984</v>
      </c>
      <c r="N82" s="14">
        <f t="shared" si="31"/>
        <v>0.06646884272997022</v>
      </c>
      <c r="P82" s="82">
        <f>SUM(C82:N82)</f>
        <v>0.33772041397285224</v>
      </c>
      <c r="Q82" s="94">
        <f>+P82/12</f>
        <v>0.02814336783107102</v>
      </c>
      <c r="R82" s="529"/>
      <c r="S82" s="529"/>
      <c r="T82" s="529"/>
      <c r="U82" s="529"/>
      <c r="V82" s="529"/>
      <c r="W82" s="529"/>
    </row>
    <row r="83" spans="16:23" ht="11.25" hidden="1">
      <c r="P83" s="83"/>
      <c r="Q83" s="96"/>
      <c r="R83" s="109"/>
      <c r="S83" s="109"/>
      <c r="T83" s="109"/>
      <c r="U83" s="109"/>
      <c r="V83" s="109"/>
      <c r="W83" s="109"/>
    </row>
    <row r="84" spans="1:23" s="6" customFormat="1" ht="11.25" hidden="1">
      <c r="A84" s="13" t="s">
        <v>3</v>
      </c>
      <c r="B84" s="13" t="s">
        <v>8</v>
      </c>
      <c r="C84" s="6">
        <v>103346</v>
      </c>
      <c r="D84" s="6">
        <v>155224</v>
      </c>
      <c r="E84" s="6">
        <v>158465</v>
      </c>
      <c r="F84" s="6">
        <v>153465</v>
      </c>
      <c r="G84" s="6">
        <v>146985</v>
      </c>
      <c r="H84" s="6">
        <v>153340</v>
      </c>
      <c r="I84" s="6">
        <v>144472</v>
      </c>
      <c r="J84" s="6">
        <v>158726</v>
      </c>
      <c r="K84" s="6">
        <v>150358</v>
      </c>
      <c r="L84" s="6">
        <v>164822</v>
      </c>
      <c r="M84" s="6">
        <v>157041</v>
      </c>
      <c r="N84" s="6">
        <v>228208</v>
      </c>
      <c r="P84" s="83">
        <f>SUM(C84:N84)</f>
        <v>1874452</v>
      </c>
      <c r="Q84" s="95">
        <f>+P84/12</f>
        <v>156204.33333333334</v>
      </c>
      <c r="R84" s="110"/>
      <c r="S84" s="110"/>
      <c r="T84" s="110"/>
      <c r="U84" s="110"/>
      <c r="V84" s="110"/>
      <c r="W84" s="110"/>
    </row>
    <row r="85" spans="1:23" s="6" customFormat="1" ht="11.25" hidden="1">
      <c r="A85" s="20"/>
      <c r="B85" s="20" t="s">
        <v>9</v>
      </c>
      <c r="C85" s="6">
        <v>900</v>
      </c>
      <c r="D85" s="6">
        <v>1412</v>
      </c>
      <c r="E85" s="6">
        <v>1412</v>
      </c>
      <c r="F85" s="6">
        <v>1374</v>
      </c>
      <c r="G85" s="6">
        <v>1356</v>
      </c>
      <c r="H85" s="6">
        <v>1420</v>
      </c>
      <c r="I85" s="6">
        <v>1328</v>
      </c>
      <c r="J85" s="6">
        <v>1572</v>
      </c>
      <c r="K85" s="6">
        <v>1428</v>
      </c>
      <c r="L85" s="6">
        <v>1614</v>
      </c>
      <c r="M85" s="6">
        <v>1321</v>
      </c>
      <c r="N85" s="6">
        <v>2138</v>
      </c>
      <c r="P85" s="83">
        <f>SUM(C85:N85)</f>
        <v>17275</v>
      </c>
      <c r="Q85" s="95">
        <f>+P85/12</f>
        <v>1439.5833333333333</v>
      </c>
      <c r="R85" s="110"/>
      <c r="S85" s="110"/>
      <c r="T85" s="110"/>
      <c r="U85" s="110"/>
      <c r="V85" s="110"/>
      <c r="W85" s="110"/>
    </row>
    <row r="86" spans="1:23" s="6" customFormat="1" ht="13.5" hidden="1">
      <c r="A86" s="21"/>
      <c r="B86" s="21" t="s">
        <v>10</v>
      </c>
      <c r="C86" s="16">
        <v>84103</v>
      </c>
      <c r="D86" s="16">
        <v>78236</v>
      </c>
      <c r="E86" s="16">
        <v>75507</v>
      </c>
      <c r="F86" s="16">
        <v>84282</v>
      </c>
      <c r="G86" s="16">
        <v>71404</v>
      </c>
      <c r="H86" s="16">
        <v>78380</v>
      </c>
      <c r="I86" s="16">
        <v>73168</v>
      </c>
      <c r="J86" s="16">
        <v>84556</v>
      </c>
      <c r="K86" s="16">
        <v>91120</v>
      </c>
      <c r="L86" s="16">
        <v>82397</v>
      </c>
      <c r="M86" s="16">
        <v>78884</v>
      </c>
      <c r="N86" s="16">
        <v>82666</v>
      </c>
      <c r="P86" s="84">
        <f>SUM(C86:N86)</f>
        <v>964703</v>
      </c>
      <c r="Q86" s="97">
        <f>+P86/12</f>
        <v>80391.91666666667</v>
      </c>
      <c r="R86" s="530"/>
      <c r="S86" s="530"/>
      <c r="T86" s="530"/>
      <c r="U86" s="530"/>
      <c r="V86" s="530"/>
      <c r="W86" s="530"/>
    </row>
    <row r="87" spans="1:23" s="6" customFormat="1" ht="11.25" hidden="1">
      <c r="A87" s="20"/>
      <c r="B87" s="20" t="s">
        <v>11</v>
      </c>
      <c r="C87" s="6">
        <f aca="true" t="shared" si="32" ref="C87:N87">+C84+C85+C86</f>
        <v>188349</v>
      </c>
      <c r="D87" s="6">
        <f t="shared" si="32"/>
        <v>234872</v>
      </c>
      <c r="E87" s="6">
        <f t="shared" si="32"/>
        <v>235384</v>
      </c>
      <c r="F87" s="6">
        <f t="shared" si="32"/>
        <v>239121</v>
      </c>
      <c r="G87" s="6">
        <f t="shared" si="32"/>
        <v>219745</v>
      </c>
      <c r="H87" s="6">
        <f t="shared" si="32"/>
        <v>233140</v>
      </c>
      <c r="I87" s="6">
        <f t="shared" si="32"/>
        <v>218968</v>
      </c>
      <c r="J87" s="6">
        <f t="shared" si="32"/>
        <v>244854</v>
      </c>
      <c r="K87" s="6">
        <f t="shared" si="32"/>
        <v>242906</v>
      </c>
      <c r="L87" s="6">
        <f t="shared" si="32"/>
        <v>248833</v>
      </c>
      <c r="M87" s="6">
        <f t="shared" si="32"/>
        <v>237246</v>
      </c>
      <c r="N87" s="6">
        <f t="shared" si="32"/>
        <v>313012</v>
      </c>
      <c r="P87" s="83">
        <f>+P84+P85+P86</f>
        <v>2856430</v>
      </c>
      <c r="Q87" s="95">
        <f>+Q84+Q85+Q86</f>
        <v>238035.83333333337</v>
      </c>
      <c r="R87" s="110"/>
      <c r="S87" s="110"/>
      <c r="T87" s="110"/>
      <c r="U87" s="110"/>
      <c r="V87" s="110"/>
      <c r="W87" s="110"/>
    </row>
    <row r="88" spans="1:23" ht="11.25" hidden="1">
      <c r="A88" s="9"/>
      <c r="B88" s="9"/>
      <c r="P88" s="43"/>
      <c r="Q88" s="96"/>
      <c r="R88" s="109"/>
      <c r="S88" s="109"/>
      <c r="T88" s="109"/>
      <c r="U88" s="109"/>
      <c r="V88" s="109"/>
      <c r="W88" s="109"/>
    </row>
    <row r="89" spans="1:23" ht="11.25" hidden="1">
      <c r="A89" s="9"/>
      <c r="B89" s="9" t="s">
        <v>30</v>
      </c>
      <c r="C89" s="14">
        <f aca="true" t="shared" si="33" ref="C89:N89">+C84/C87</f>
        <v>0.5486941794222427</v>
      </c>
      <c r="D89" s="14">
        <f t="shared" si="33"/>
        <v>0.6608876324125481</v>
      </c>
      <c r="E89" s="14">
        <f t="shared" si="33"/>
        <v>0.673219080311321</v>
      </c>
      <c r="F89" s="14">
        <f t="shared" si="33"/>
        <v>0.6417880487284681</v>
      </c>
      <c r="G89" s="14">
        <f t="shared" si="33"/>
        <v>0.6688889394525472</v>
      </c>
      <c r="H89" s="14">
        <f t="shared" si="33"/>
        <v>0.6577163935832547</v>
      </c>
      <c r="I89" s="14">
        <f t="shared" si="33"/>
        <v>0.659785904789741</v>
      </c>
      <c r="J89" s="14">
        <f t="shared" si="33"/>
        <v>0.6482475270977808</v>
      </c>
      <c r="K89" s="14">
        <f t="shared" si="33"/>
        <v>0.6189966489094547</v>
      </c>
      <c r="L89" s="14">
        <f t="shared" si="33"/>
        <v>0.6623799897923507</v>
      </c>
      <c r="M89" s="14">
        <f t="shared" si="33"/>
        <v>0.6619331832781163</v>
      </c>
      <c r="N89" s="14">
        <f t="shared" si="33"/>
        <v>0.7290710899262648</v>
      </c>
      <c r="P89" s="85">
        <f>+P84/P87</f>
        <v>0.656221927370879</v>
      </c>
      <c r="Q89" s="98">
        <f>+Q84/Q87</f>
        <v>0.6562219273708789</v>
      </c>
      <c r="R89" s="531"/>
      <c r="S89" s="531"/>
      <c r="T89" s="531"/>
      <c r="U89" s="531"/>
      <c r="V89" s="531"/>
      <c r="W89" s="531"/>
    </row>
    <row r="90" spans="1:23" ht="11.25" hidden="1">
      <c r="A90" s="9"/>
      <c r="B90" s="9" t="s">
        <v>31</v>
      </c>
      <c r="C90" s="14">
        <f aca="true" t="shared" si="34" ref="C90:N90">+C85/C87</f>
        <v>0.004778363569756144</v>
      </c>
      <c r="D90" s="14">
        <f t="shared" si="34"/>
        <v>0.006011785142545727</v>
      </c>
      <c r="E90" s="14">
        <f t="shared" si="34"/>
        <v>0.005998708493355538</v>
      </c>
      <c r="F90" s="14">
        <f t="shared" si="34"/>
        <v>0.0057460448894074544</v>
      </c>
      <c r="G90" s="14">
        <f t="shared" si="34"/>
        <v>0.006170788868916244</v>
      </c>
      <c r="H90" s="14">
        <f t="shared" si="34"/>
        <v>0.006090760916187698</v>
      </c>
      <c r="I90" s="14">
        <f t="shared" si="34"/>
        <v>0.006064813123378758</v>
      </c>
      <c r="J90" s="14">
        <f t="shared" si="34"/>
        <v>0.006420152417358916</v>
      </c>
      <c r="K90" s="14">
        <f t="shared" si="34"/>
        <v>0.005878817320280273</v>
      </c>
      <c r="L90" s="14">
        <f t="shared" si="34"/>
        <v>0.006486277945449357</v>
      </c>
      <c r="M90" s="14">
        <f t="shared" si="34"/>
        <v>0.005568060156967873</v>
      </c>
      <c r="N90" s="14">
        <f t="shared" si="34"/>
        <v>0.006830409057799701</v>
      </c>
      <c r="P90" s="85">
        <f>+P85/P87</f>
        <v>0.006047758915849504</v>
      </c>
      <c r="Q90" s="98">
        <f>+Q85/Q87</f>
        <v>0.006047758915849503</v>
      </c>
      <c r="R90" s="531"/>
      <c r="S90" s="531"/>
      <c r="T90" s="531"/>
      <c r="U90" s="531"/>
      <c r="V90" s="531"/>
      <c r="W90" s="531"/>
    </row>
    <row r="91" spans="1:23" ht="11.25" hidden="1">
      <c r="A91" s="9"/>
      <c r="B91" s="9" t="s">
        <v>32</v>
      </c>
      <c r="C91" s="14">
        <f aca="true" t="shared" si="35" ref="C91:N91">+C86/C87</f>
        <v>0.4465274570080011</v>
      </c>
      <c r="D91" s="14">
        <f t="shared" si="35"/>
        <v>0.33310058244490615</v>
      </c>
      <c r="E91" s="14">
        <f t="shared" si="35"/>
        <v>0.3207822111953234</v>
      </c>
      <c r="F91" s="14">
        <f t="shared" si="35"/>
        <v>0.35246590638212455</v>
      </c>
      <c r="G91" s="14">
        <f t="shared" si="35"/>
        <v>0.3249402716785365</v>
      </c>
      <c r="H91" s="14">
        <f t="shared" si="35"/>
        <v>0.3361928455005576</v>
      </c>
      <c r="I91" s="14">
        <f t="shared" si="35"/>
        <v>0.3341492820868803</v>
      </c>
      <c r="J91" s="14">
        <f t="shared" si="35"/>
        <v>0.34533232048486034</v>
      </c>
      <c r="K91" s="14">
        <f t="shared" si="35"/>
        <v>0.37512453377026506</v>
      </c>
      <c r="L91" s="14">
        <f t="shared" si="35"/>
        <v>0.33113373226219994</v>
      </c>
      <c r="M91" s="14">
        <f t="shared" si="35"/>
        <v>0.33249875656491573</v>
      </c>
      <c r="N91" s="14">
        <f t="shared" si="35"/>
        <v>0.2640985010159355</v>
      </c>
      <c r="P91" s="85">
        <f>+P86/P87</f>
        <v>0.33773031371327145</v>
      </c>
      <c r="Q91" s="98">
        <f>+Q86/Q87</f>
        <v>0.33773031371327145</v>
      </c>
      <c r="R91" s="531"/>
      <c r="S91" s="531"/>
      <c r="T91" s="531"/>
      <c r="U91" s="531"/>
      <c r="V91" s="531"/>
      <c r="W91" s="531"/>
    </row>
    <row r="92" spans="1:23" ht="11.25" hidden="1">
      <c r="A92" s="9"/>
      <c r="B92" s="9"/>
      <c r="P92" s="43"/>
      <c r="Q92" s="96"/>
      <c r="R92" s="109"/>
      <c r="S92" s="109"/>
      <c r="T92" s="109"/>
      <c r="U92" s="109"/>
      <c r="V92" s="109"/>
      <c r="W92" s="109"/>
    </row>
    <row r="93" spans="1:23" ht="11.25" hidden="1">
      <c r="A93" s="9"/>
      <c r="B93" s="9" t="s">
        <v>24</v>
      </c>
      <c r="C93" s="17">
        <f aca="true" t="shared" si="36" ref="C93:N93">+C87/C79</f>
        <v>0.46857297810992554</v>
      </c>
      <c r="D93" s="17">
        <f t="shared" si="36"/>
        <v>0.5787462206988658</v>
      </c>
      <c r="E93" s="17">
        <f t="shared" si="36"/>
        <v>0.5785522919995084</v>
      </c>
      <c r="F93" s="17">
        <f t="shared" si="36"/>
        <v>0.586660353241069</v>
      </c>
      <c r="G93" s="17">
        <f t="shared" si="36"/>
        <v>0.5369390722165887</v>
      </c>
      <c r="H93" s="17">
        <f t="shared" si="36"/>
        <v>0.5737037283113956</v>
      </c>
      <c r="I93" s="17">
        <f t="shared" si="36"/>
        <v>0.532840161092117</v>
      </c>
      <c r="J93" s="17">
        <f t="shared" si="36"/>
        <v>0.5983660387836642</v>
      </c>
      <c r="K93" s="17">
        <f t="shared" si="36"/>
        <v>0.5903607968634538</v>
      </c>
      <c r="L93" s="17">
        <f t="shared" si="36"/>
        <v>0.6032963558868013</v>
      </c>
      <c r="M93" s="17">
        <f t="shared" si="36"/>
        <v>0.5702187355186135</v>
      </c>
      <c r="N93" s="17">
        <f t="shared" si="36"/>
        <v>0.7546921130679585</v>
      </c>
      <c r="P93" s="86">
        <f>+P87/P79</f>
        <v>0.5814325245099872</v>
      </c>
      <c r="Q93" s="99">
        <f>+Q87/Q79</f>
        <v>0.5814325245099873</v>
      </c>
      <c r="R93" s="532"/>
      <c r="S93" s="532"/>
      <c r="T93" s="532"/>
      <c r="U93" s="532"/>
      <c r="V93" s="532"/>
      <c r="W93" s="532"/>
    </row>
    <row r="94" spans="1:23" ht="11.25" hidden="1">
      <c r="A94" s="9"/>
      <c r="B94" s="44" t="s">
        <v>7</v>
      </c>
      <c r="C94" s="14">
        <f aca="true" t="shared" si="37" ref="C94:N94">+(C93/C56)-1</f>
        <v>0.0709613848397388</v>
      </c>
      <c r="D94" s="14">
        <f t="shared" si="37"/>
        <v>0.10430775179925766</v>
      </c>
      <c r="E94" s="14">
        <f t="shared" si="37"/>
        <v>-0.024346974012001366</v>
      </c>
      <c r="F94" s="14">
        <f t="shared" si="37"/>
        <v>0.004217988886499047</v>
      </c>
      <c r="G94" s="14">
        <f t="shared" si="37"/>
        <v>-0.02118710885164221</v>
      </c>
      <c r="H94" s="14">
        <f t="shared" si="37"/>
        <v>0.05822134996357353</v>
      </c>
      <c r="I94" s="14">
        <f t="shared" si="37"/>
        <v>-0.058664892719914374</v>
      </c>
      <c r="J94" s="14">
        <f t="shared" si="37"/>
        <v>0.117408814615801</v>
      </c>
      <c r="K94" s="14">
        <f t="shared" si="37"/>
        <v>0.05676931831063503</v>
      </c>
      <c r="L94" s="14">
        <f t="shared" si="37"/>
        <v>0.02547507634695889</v>
      </c>
      <c r="M94" s="14">
        <f t="shared" si="37"/>
        <v>-0.028367123818234252</v>
      </c>
      <c r="N94" s="14">
        <f t="shared" si="37"/>
        <v>0.11587356057822595</v>
      </c>
      <c r="P94" s="86">
        <f>+(P93/P56)-1</f>
        <v>0.03506789176385694</v>
      </c>
      <c r="Q94" s="99">
        <f>+(Q93/Q56)-1</f>
        <v>0.03506789176385694</v>
      </c>
      <c r="R94" s="532"/>
      <c r="S94" s="532"/>
      <c r="T94" s="532"/>
      <c r="U94" s="532"/>
      <c r="V94" s="532"/>
      <c r="W94" s="532"/>
    </row>
    <row r="95" spans="1:23" ht="11.25" hidden="1">
      <c r="A95" s="9"/>
      <c r="B95" s="55" t="s">
        <v>25</v>
      </c>
      <c r="C95" s="17">
        <f aca="true" t="shared" si="38" ref="C95:N95">+C87/C81</f>
        <v>22.832949448417992</v>
      </c>
      <c r="D95" s="17">
        <f t="shared" si="38"/>
        <v>27.155971788646085</v>
      </c>
      <c r="E95" s="17">
        <f t="shared" si="38"/>
        <v>28.352686099735003</v>
      </c>
      <c r="F95" s="17">
        <f t="shared" si="38"/>
        <v>27.756355194428323</v>
      </c>
      <c r="G95" s="17">
        <f t="shared" si="38"/>
        <v>25.849311845665216</v>
      </c>
      <c r="H95" s="17">
        <f t="shared" si="38"/>
        <v>28.97228780912141</v>
      </c>
      <c r="I95" s="17">
        <f t="shared" si="38"/>
        <v>26.47098646034816</v>
      </c>
      <c r="J95" s="17">
        <f t="shared" si="38"/>
        <v>28.454851830331204</v>
      </c>
      <c r="K95" s="17">
        <f t="shared" si="38"/>
        <v>27.738494918351034</v>
      </c>
      <c r="L95" s="17">
        <f t="shared" si="38"/>
        <v>27.811892254386944</v>
      </c>
      <c r="M95" s="17">
        <f t="shared" si="38"/>
        <v>26.528681650452867</v>
      </c>
      <c r="N95" s="17">
        <f t="shared" si="38"/>
        <v>34.83717306622148</v>
      </c>
      <c r="P95" s="86">
        <f>+P87/P81</f>
        <v>27.766836456956216</v>
      </c>
      <c r="Q95" s="99">
        <f>+Q87/Q81</f>
        <v>27.766836456956224</v>
      </c>
      <c r="R95" s="532"/>
      <c r="S95" s="532"/>
      <c r="T95" s="532"/>
      <c r="U95" s="532"/>
      <c r="V95" s="532"/>
      <c r="W95" s="532"/>
    </row>
    <row r="96" spans="1:23" ht="11.25" hidden="1">
      <c r="A96" s="8"/>
      <c r="B96" s="8" t="s">
        <v>7</v>
      </c>
      <c r="C96" s="14">
        <f aca="true" t="shared" si="39" ref="C96:N96">+(C95/C58)-1</f>
        <v>0.06795628966260159</v>
      </c>
      <c r="D96" s="14">
        <f t="shared" si="39"/>
        <v>0.07503131445843647</v>
      </c>
      <c r="E96" s="14">
        <f t="shared" si="39"/>
        <v>-0.038531278692772286</v>
      </c>
      <c r="F96" s="14">
        <f t="shared" si="39"/>
        <v>-0.000893476386468639</v>
      </c>
      <c r="G96" s="14">
        <f t="shared" si="39"/>
        <v>-0.04538757006380656</v>
      </c>
      <c r="H96" s="14">
        <f t="shared" si="39"/>
        <v>0.08936959108036491</v>
      </c>
      <c r="I96" s="14">
        <f t="shared" si="39"/>
        <v>-0.031501044668980516</v>
      </c>
      <c r="J96" s="14">
        <f t="shared" si="39"/>
        <v>0.08461426231059033</v>
      </c>
      <c r="K96" s="14">
        <f t="shared" si="39"/>
        <v>0.05511295344479006</v>
      </c>
      <c r="L96" s="14">
        <f t="shared" si="39"/>
        <v>-0.024019694931615265</v>
      </c>
      <c r="M96" s="14">
        <f t="shared" si="39"/>
        <v>-0.05184127448012321</v>
      </c>
      <c r="N96" s="14">
        <f t="shared" si="39"/>
        <v>0.077930334073673</v>
      </c>
      <c r="P96" s="43"/>
      <c r="Q96" s="98">
        <f>+(Q95/Q58)-1</f>
        <v>0.02115917506902787</v>
      </c>
      <c r="R96" s="531"/>
      <c r="S96" s="531"/>
      <c r="T96" s="531"/>
      <c r="U96" s="531"/>
      <c r="V96" s="531"/>
      <c r="W96" s="531"/>
    </row>
    <row r="97" spans="16:23" ht="11.25" hidden="1">
      <c r="P97" s="43"/>
      <c r="Q97" s="96"/>
      <c r="R97" s="109"/>
      <c r="S97" s="109"/>
      <c r="T97" s="109"/>
      <c r="U97" s="109"/>
      <c r="V97" s="109"/>
      <c r="W97" s="109"/>
    </row>
    <row r="98" spans="1:23" s="19" customFormat="1" ht="11.25" hidden="1">
      <c r="A98" s="18" t="s">
        <v>2</v>
      </c>
      <c r="B98" s="18" t="s">
        <v>12</v>
      </c>
      <c r="C98" s="19">
        <v>203964</v>
      </c>
      <c r="D98" s="19">
        <v>274419</v>
      </c>
      <c r="E98" s="19">
        <v>279897</v>
      </c>
      <c r="F98" s="19">
        <v>279005</v>
      </c>
      <c r="G98" s="19">
        <v>241866</v>
      </c>
      <c r="H98" s="19">
        <v>242805</v>
      </c>
      <c r="I98" s="19">
        <v>237773</v>
      </c>
      <c r="J98" s="19">
        <v>245888</v>
      </c>
      <c r="K98" s="19">
        <v>245482</v>
      </c>
      <c r="L98" s="19">
        <v>252375</v>
      </c>
      <c r="M98" s="19">
        <v>246017</v>
      </c>
      <c r="N98" s="19">
        <v>335632</v>
      </c>
      <c r="P98" s="88">
        <f>SUM(C98:N98)</f>
        <v>3085123</v>
      </c>
      <c r="Q98" s="100">
        <f>+P98/12</f>
        <v>257093.58333333334</v>
      </c>
      <c r="R98" s="533"/>
      <c r="S98" s="533"/>
      <c r="T98" s="533"/>
      <c r="U98" s="533"/>
      <c r="V98" s="533"/>
      <c r="W98" s="533"/>
    </row>
    <row r="99" spans="1:23" s="25" customFormat="1" ht="11.25" hidden="1">
      <c r="A99" s="24"/>
      <c r="B99" s="24" t="s">
        <v>13</v>
      </c>
      <c r="C99" s="25">
        <v>1819</v>
      </c>
      <c r="D99" s="25">
        <v>2617</v>
      </c>
      <c r="E99" s="25">
        <v>2599</v>
      </c>
      <c r="F99" s="25">
        <v>2665</v>
      </c>
      <c r="G99" s="25">
        <v>2332</v>
      </c>
      <c r="H99" s="25">
        <v>2398</v>
      </c>
      <c r="I99" s="25">
        <v>2188</v>
      </c>
      <c r="J99" s="25">
        <v>2591</v>
      </c>
      <c r="K99" s="25">
        <v>2561</v>
      </c>
      <c r="L99" s="25">
        <v>2667</v>
      </c>
      <c r="M99" s="25">
        <v>2288</v>
      </c>
      <c r="N99" s="25">
        <v>3443</v>
      </c>
      <c r="P99" s="83">
        <f>SUM(C99:N99)</f>
        <v>30168</v>
      </c>
      <c r="Q99" s="95">
        <f>+P99/12</f>
        <v>2514</v>
      </c>
      <c r="R99" s="110"/>
      <c r="S99" s="110"/>
      <c r="T99" s="110"/>
      <c r="U99" s="110"/>
      <c r="V99" s="110"/>
      <c r="W99" s="110"/>
    </row>
    <row r="100" spans="1:23" s="6" customFormat="1" ht="11.25" hidden="1">
      <c r="A100" s="21"/>
      <c r="B100" s="21" t="s">
        <v>14</v>
      </c>
      <c r="C100" s="16">
        <v>1879967</v>
      </c>
      <c r="D100" s="16">
        <v>1844810</v>
      </c>
      <c r="E100" s="16">
        <v>1831809</v>
      </c>
      <c r="F100" s="16">
        <v>2013924</v>
      </c>
      <c r="G100" s="16">
        <v>1814769</v>
      </c>
      <c r="H100" s="16">
        <v>1947354</v>
      </c>
      <c r="I100" s="16">
        <v>1882316</v>
      </c>
      <c r="J100" s="16">
        <v>1940604</v>
      </c>
      <c r="K100" s="16">
        <v>2156472</v>
      </c>
      <c r="L100" s="16">
        <v>1997765</v>
      </c>
      <c r="M100" s="16">
        <v>1922899</v>
      </c>
      <c r="N100" s="16">
        <v>1846530</v>
      </c>
      <c r="P100" s="84">
        <f>SUM(C100:N100)</f>
        <v>23079219</v>
      </c>
      <c r="Q100" s="101">
        <f>+P100/12</f>
        <v>1923268.25</v>
      </c>
      <c r="R100" s="520"/>
      <c r="S100" s="520"/>
      <c r="T100" s="520"/>
      <c r="U100" s="520"/>
      <c r="V100" s="520"/>
      <c r="W100" s="520"/>
    </row>
    <row r="101" spans="1:23" ht="11.25" hidden="1">
      <c r="A101" s="9"/>
      <c r="B101" s="9" t="s">
        <v>15</v>
      </c>
      <c r="C101" s="19">
        <f aca="true" t="shared" si="40" ref="C101:N101">+C98+C99+C100</f>
        <v>2085750</v>
      </c>
      <c r="D101" s="19">
        <f t="shared" si="40"/>
        <v>2121846</v>
      </c>
      <c r="E101" s="19">
        <f t="shared" si="40"/>
        <v>2114305</v>
      </c>
      <c r="F101" s="19">
        <f t="shared" si="40"/>
        <v>2295594</v>
      </c>
      <c r="G101" s="19">
        <f t="shared" si="40"/>
        <v>2058967</v>
      </c>
      <c r="H101" s="19">
        <f t="shared" si="40"/>
        <v>2192557</v>
      </c>
      <c r="I101" s="19">
        <f t="shared" si="40"/>
        <v>2122277</v>
      </c>
      <c r="J101" s="19">
        <f t="shared" si="40"/>
        <v>2189083</v>
      </c>
      <c r="K101" s="19">
        <f t="shared" si="40"/>
        <v>2404515</v>
      </c>
      <c r="L101" s="19">
        <f t="shared" si="40"/>
        <v>2252807</v>
      </c>
      <c r="M101" s="19">
        <f t="shared" si="40"/>
        <v>2171204</v>
      </c>
      <c r="N101" s="19">
        <f t="shared" si="40"/>
        <v>2185605</v>
      </c>
      <c r="P101" s="88">
        <f>+P98+P99+P100</f>
        <v>26194510</v>
      </c>
      <c r="Q101" s="100">
        <f>+Q98+Q99+Q100</f>
        <v>2182875.8333333335</v>
      </c>
      <c r="R101" s="533"/>
      <c r="S101" s="533"/>
      <c r="T101" s="533"/>
      <c r="U101" s="533"/>
      <c r="V101" s="533"/>
      <c r="W101" s="533"/>
    </row>
    <row r="102" spans="1:23" ht="11.25" hidden="1">
      <c r="A102" s="9"/>
      <c r="B102" s="9"/>
      <c r="P102" s="89"/>
      <c r="Q102" s="102"/>
      <c r="R102" s="534"/>
      <c r="S102" s="534"/>
      <c r="T102" s="534"/>
      <c r="U102" s="534"/>
      <c r="V102" s="534"/>
      <c r="W102" s="534"/>
    </row>
    <row r="103" spans="1:23" ht="11.25" hidden="1">
      <c r="A103" s="9"/>
      <c r="B103" s="60" t="s">
        <v>27</v>
      </c>
      <c r="C103" s="39">
        <f aca="true" t="shared" si="41" ref="C103:N103">+C98/C84</f>
        <v>1.973603235732394</v>
      </c>
      <c r="D103" s="39">
        <f t="shared" si="41"/>
        <v>1.7678902746997887</v>
      </c>
      <c r="E103" s="39">
        <f t="shared" si="41"/>
        <v>1.766301707001546</v>
      </c>
      <c r="F103" s="39">
        <f t="shared" si="41"/>
        <v>1.8180366858892907</v>
      </c>
      <c r="G103" s="39">
        <f t="shared" si="41"/>
        <v>1.645514848453924</v>
      </c>
      <c r="H103" s="39">
        <f t="shared" si="41"/>
        <v>1.5834420242598148</v>
      </c>
      <c r="I103" s="39">
        <f t="shared" si="41"/>
        <v>1.645806799933551</v>
      </c>
      <c r="J103" s="39">
        <f t="shared" si="41"/>
        <v>1.5491349873366682</v>
      </c>
      <c r="K103" s="39">
        <f t="shared" si="41"/>
        <v>1.6326500751539659</v>
      </c>
      <c r="L103" s="39">
        <f t="shared" si="41"/>
        <v>1.5311972916236911</v>
      </c>
      <c r="M103" s="39">
        <f t="shared" si="41"/>
        <v>1.5665781547493967</v>
      </c>
      <c r="N103" s="39">
        <f t="shared" si="41"/>
        <v>1.4707284582486153</v>
      </c>
      <c r="P103" s="89">
        <f>SUM(C103:N103)</f>
        <v>19.950884543082648</v>
      </c>
      <c r="Q103" s="102">
        <f>SUM(C103:N103)/12</f>
        <v>1.662573711923554</v>
      </c>
      <c r="R103" s="534"/>
      <c r="S103" s="534"/>
      <c r="T103" s="534"/>
      <c r="U103" s="534"/>
      <c r="V103" s="534"/>
      <c r="W103" s="534"/>
    </row>
    <row r="104" spans="1:23" ht="11.25" hidden="1">
      <c r="A104" s="9"/>
      <c r="B104" s="61" t="s">
        <v>28</v>
      </c>
      <c r="C104" s="17">
        <f aca="true" t="shared" si="42" ref="C104:N104">+C99/C85</f>
        <v>2.0211111111111113</v>
      </c>
      <c r="D104" s="17">
        <f t="shared" si="42"/>
        <v>1.8533994334277621</v>
      </c>
      <c r="E104" s="17">
        <f t="shared" si="42"/>
        <v>1.8406515580736544</v>
      </c>
      <c r="F104" s="17">
        <f t="shared" si="42"/>
        <v>1.9395924308588064</v>
      </c>
      <c r="G104" s="17">
        <f t="shared" si="42"/>
        <v>1.71976401179941</v>
      </c>
      <c r="H104" s="17">
        <f t="shared" si="42"/>
        <v>1.6887323943661972</v>
      </c>
      <c r="I104" s="17">
        <f t="shared" si="42"/>
        <v>1.6475903614457832</v>
      </c>
      <c r="J104" s="17">
        <f t="shared" si="42"/>
        <v>1.6482188295165394</v>
      </c>
      <c r="K104" s="17">
        <f t="shared" si="42"/>
        <v>1.7934173669467788</v>
      </c>
      <c r="L104" s="17">
        <f t="shared" si="42"/>
        <v>1.6524163568773234</v>
      </c>
      <c r="M104" s="17">
        <f t="shared" si="42"/>
        <v>1.7320211960635883</v>
      </c>
      <c r="N104" s="17">
        <f t="shared" si="42"/>
        <v>1.6103835360149672</v>
      </c>
      <c r="P104" s="90">
        <f>SUM(C104:N104)</f>
        <v>21.147298586501922</v>
      </c>
      <c r="Q104" s="103">
        <f>SUM(C104:N104)/12</f>
        <v>1.7622748822084935</v>
      </c>
      <c r="R104" s="535"/>
      <c r="S104" s="535"/>
      <c r="T104" s="535"/>
      <c r="U104" s="535"/>
      <c r="V104" s="535"/>
      <c r="W104" s="535"/>
    </row>
    <row r="105" spans="1:23" ht="13.5" hidden="1">
      <c r="A105" s="9"/>
      <c r="B105" s="10" t="s">
        <v>29</v>
      </c>
      <c r="C105" s="58">
        <f aca="true" t="shared" si="43" ref="C105:N105">+C100/C86</f>
        <v>22.353150303794155</v>
      </c>
      <c r="D105" s="58">
        <f t="shared" si="43"/>
        <v>23.580065443018558</v>
      </c>
      <c r="E105" s="58">
        <f t="shared" si="43"/>
        <v>24.26012157813183</v>
      </c>
      <c r="F105" s="58">
        <f t="shared" si="43"/>
        <v>23.895066562255288</v>
      </c>
      <c r="G105" s="58">
        <f t="shared" si="43"/>
        <v>25.415508935073664</v>
      </c>
      <c r="H105" s="58">
        <f t="shared" si="43"/>
        <v>24.845036999234498</v>
      </c>
      <c r="I105" s="58">
        <f t="shared" si="43"/>
        <v>25.725945768642028</v>
      </c>
      <c r="J105" s="58">
        <f t="shared" si="43"/>
        <v>22.950517999905387</v>
      </c>
      <c r="K105" s="58">
        <f t="shared" si="43"/>
        <v>23.66628621597893</v>
      </c>
      <c r="L105" s="58">
        <f t="shared" si="43"/>
        <v>24.24560360207289</v>
      </c>
      <c r="M105" s="58">
        <f t="shared" si="43"/>
        <v>24.37628669945743</v>
      </c>
      <c r="N105" s="58">
        <f t="shared" si="43"/>
        <v>22.337236590617668</v>
      </c>
      <c r="P105" s="91">
        <f>SUM(C105:N105)</f>
        <v>287.6508266981823</v>
      </c>
      <c r="Q105" s="104">
        <f>SUM(C105:N105)/12</f>
        <v>23.970902224848526</v>
      </c>
      <c r="R105" s="536"/>
      <c r="S105" s="536"/>
      <c r="T105" s="536"/>
      <c r="U105" s="536"/>
      <c r="V105" s="536"/>
      <c r="W105" s="536"/>
    </row>
    <row r="106" spans="1:23" ht="11.25" hidden="1">
      <c r="A106" s="59"/>
      <c r="B106" s="59" t="s">
        <v>16</v>
      </c>
      <c r="C106" s="39">
        <f aca="true" t="shared" si="44" ref="C106:N106">+C101/C87</f>
        <v>11.073857572909864</v>
      </c>
      <c r="D106" s="39">
        <f t="shared" si="44"/>
        <v>9.034052590347082</v>
      </c>
      <c r="E106" s="39">
        <f t="shared" si="44"/>
        <v>8.982364986575128</v>
      </c>
      <c r="F106" s="39">
        <f t="shared" si="44"/>
        <v>9.600135496255033</v>
      </c>
      <c r="G106" s="39">
        <f t="shared" si="44"/>
        <v>9.369801360668047</v>
      </c>
      <c r="H106" s="39">
        <f t="shared" si="44"/>
        <v>9.40446512824912</v>
      </c>
      <c r="I106" s="39">
        <f t="shared" si="44"/>
        <v>9.692178765847064</v>
      </c>
      <c r="J106" s="39">
        <f t="shared" si="44"/>
        <v>8.940360378021188</v>
      </c>
      <c r="K106" s="39">
        <f t="shared" si="44"/>
        <v>9.898952681284118</v>
      </c>
      <c r="L106" s="39">
        <f t="shared" si="44"/>
        <v>9.053489689872324</v>
      </c>
      <c r="M106" s="39">
        <f t="shared" si="44"/>
        <v>9.151699080279542</v>
      </c>
      <c r="N106" s="39">
        <f t="shared" si="44"/>
        <v>6.982495878752252</v>
      </c>
      <c r="P106" s="89">
        <f>SUM(C106:N106)</f>
        <v>111.18385360906075</v>
      </c>
      <c r="Q106" s="102">
        <f>SUM(C106:N106)/12</f>
        <v>9.265321134088396</v>
      </c>
      <c r="R106" s="534"/>
      <c r="S106" s="534"/>
      <c r="T106" s="534"/>
      <c r="U106" s="534"/>
      <c r="V106" s="534"/>
      <c r="W106" s="534"/>
    </row>
    <row r="107" spans="1:23" ht="11.25" hidden="1">
      <c r="A107" s="9"/>
      <c r="B107" s="9"/>
      <c r="P107" s="89"/>
      <c r="Q107" s="102"/>
      <c r="R107" s="534"/>
      <c r="S107" s="534"/>
      <c r="T107" s="534"/>
      <c r="U107" s="534"/>
      <c r="V107" s="534"/>
      <c r="W107" s="534"/>
    </row>
    <row r="108" spans="1:23" ht="11.25" hidden="1">
      <c r="A108" s="9"/>
      <c r="B108" s="9" t="s">
        <v>26</v>
      </c>
      <c r="C108" s="39">
        <f aca="true" t="shared" si="45" ref="C108:N108">+C101/C79</f>
        <v>5.188910422103527</v>
      </c>
      <c r="D108" s="39">
        <f t="shared" si="45"/>
        <v>5.228423794258172</v>
      </c>
      <c r="E108" s="39">
        <f t="shared" si="45"/>
        <v>5.196767850559175</v>
      </c>
      <c r="F108" s="39">
        <f t="shared" si="45"/>
        <v>5.632018881395103</v>
      </c>
      <c r="G108" s="39">
        <f t="shared" si="45"/>
        <v>5.031012449450832</v>
      </c>
      <c r="H108" s="39">
        <f t="shared" si="45"/>
        <v>5.395376706851027</v>
      </c>
      <c r="I108" s="39">
        <f t="shared" si="45"/>
        <v>5.164382094927545</v>
      </c>
      <c r="J108" s="39">
        <f t="shared" si="45"/>
        <v>5.3496080246949615</v>
      </c>
      <c r="K108" s="39">
        <f t="shared" si="45"/>
        <v>5.843953593036515</v>
      </c>
      <c r="L108" s="39">
        <f t="shared" si="45"/>
        <v>5.4619373379587</v>
      </c>
      <c r="M108" s="39">
        <f t="shared" si="45"/>
        <v>5.218470277403857</v>
      </c>
      <c r="N108" s="39">
        <f t="shared" si="45"/>
        <v>5.269634569223849</v>
      </c>
      <c r="P108" s="89">
        <f>SUM(C108:N108)</f>
        <v>63.980496001863266</v>
      </c>
      <c r="Q108" s="102">
        <f>SUM(C108:N108)/12</f>
        <v>5.331708000155272</v>
      </c>
      <c r="R108" s="534"/>
      <c r="S108" s="534"/>
      <c r="T108" s="534"/>
      <c r="U108" s="534"/>
      <c r="V108" s="534"/>
      <c r="W108" s="534"/>
    </row>
    <row r="109" spans="1:23" ht="11.25" hidden="1">
      <c r="A109" s="9"/>
      <c r="B109" s="9" t="s">
        <v>22</v>
      </c>
      <c r="C109" s="29">
        <f aca="true" t="shared" si="46" ref="C109:N109">+C101/C81</f>
        <v>252.84883016123166</v>
      </c>
      <c r="D109" s="29">
        <f t="shared" si="46"/>
        <v>245.32847728061049</v>
      </c>
      <c r="E109" s="29">
        <f t="shared" si="46"/>
        <v>254.67417489761505</v>
      </c>
      <c r="F109" s="29">
        <f t="shared" si="46"/>
        <v>266.46477074869415</v>
      </c>
      <c r="G109" s="29">
        <f t="shared" si="46"/>
        <v>242.20291730384662</v>
      </c>
      <c r="H109" s="29">
        <f t="shared" si="46"/>
        <v>272.4688703864794</v>
      </c>
      <c r="I109" s="29">
        <f t="shared" si="46"/>
        <v>256.5615328820116</v>
      </c>
      <c r="J109" s="29">
        <f t="shared" si="46"/>
        <v>254.39662986635676</v>
      </c>
      <c r="K109" s="29">
        <f t="shared" si="46"/>
        <v>274.58204864679686</v>
      </c>
      <c r="L109" s="29">
        <f t="shared" si="46"/>
        <v>251.79467978093214</v>
      </c>
      <c r="M109" s="29">
        <f t="shared" si="46"/>
        <v>242.78251146147826</v>
      </c>
      <c r="N109" s="29">
        <f t="shared" si="46"/>
        <v>243.25041736227044</v>
      </c>
      <c r="P109" s="92">
        <f>SUM(C109:N109)</f>
        <v>3057.355860778324</v>
      </c>
      <c r="Q109" s="105">
        <f>SUM(C109:N109)/12</f>
        <v>254.77965506486032</v>
      </c>
      <c r="R109" s="535"/>
      <c r="S109" s="535"/>
      <c r="T109" s="535"/>
      <c r="U109" s="535"/>
      <c r="V109" s="535"/>
      <c r="W109" s="535"/>
    </row>
    <row r="110" spans="1:2" ht="11.25" hidden="1">
      <c r="A110" s="9"/>
      <c r="B110" s="9"/>
    </row>
    <row r="111" spans="1:2" ht="11.25" hidden="1">
      <c r="A111" s="8"/>
      <c r="B111" s="8" t="s">
        <v>7</v>
      </c>
    </row>
    <row r="113" ht="10.5" customHeight="1"/>
    <row r="114" spans="3:129" s="35" customFormat="1" ht="10.5">
      <c r="C114" s="36">
        <v>38169</v>
      </c>
      <c r="D114" s="36">
        <v>38200</v>
      </c>
      <c r="E114" s="36">
        <v>38231</v>
      </c>
      <c r="F114" s="36">
        <v>38261</v>
      </c>
      <c r="G114" s="36">
        <v>38292</v>
      </c>
      <c r="H114" s="36">
        <v>38322</v>
      </c>
      <c r="I114" s="36">
        <v>38353</v>
      </c>
      <c r="J114" s="36">
        <v>38384</v>
      </c>
      <c r="K114" s="36">
        <v>38412</v>
      </c>
      <c r="L114" s="36">
        <v>38443</v>
      </c>
      <c r="M114" s="36">
        <v>38473</v>
      </c>
      <c r="N114" s="36">
        <v>38504</v>
      </c>
      <c r="P114" s="37" t="s">
        <v>0</v>
      </c>
      <c r="Q114" s="37" t="s">
        <v>20</v>
      </c>
      <c r="R114" s="37" t="e">
        <f>#REF!</f>
        <v>#REF!</v>
      </c>
      <c r="S114" s="37" t="e">
        <f>#REF!</f>
        <v>#REF!</v>
      </c>
      <c r="T114" s="37"/>
      <c r="U114" s="37"/>
      <c r="V114" s="37"/>
      <c r="W114" s="37"/>
      <c r="X114" s="37"/>
      <c r="Y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row>
    <row r="115" spans="3:14" ht="11.25">
      <c r="C115" s="5"/>
      <c r="D115" s="5"/>
      <c r="E115" s="5"/>
      <c r="F115" s="5"/>
      <c r="G115" s="5"/>
      <c r="H115" s="5"/>
      <c r="I115" s="5"/>
      <c r="J115" s="5"/>
      <c r="K115" s="5"/>
      <c r="L115" s="5"/>
      <c r="M115" s="5"/>
      <c r="N115" s="5"/>
    </row>
    <row r="116" spans="1:129" ht="11.25">
      <c r="A116" s="40" t="s">
        <v>6</v>
      </c>
      <c r="B116" s="42" t="s">
        <v>18</v>
      </c>
      <c r="C116" s="23">
        <f aca="true" t="shared" si="47" ref="C116:N116">+C437/(1+C438)</f>
        <v>423759.77819586097</v>
      </c>
      <c r="D116" s="23">
        <f t="shared" si="47"/>
        <v>428071.14624505927</v>
      </c>
      <c r="E116" s="23">
        <f t="shared" si="47"/>
        <v>432561.1338456932</v>
      </c>
      <c r="F116" s="23">
        <f t="shared" si="47"/>
        <v>431364.8475278792</v>
      </c>
      <c r="G116" s="23">
        <f t="shared" si="47"/>
        <v>433848.65184018895</v>
      </c>
      <c r="H116" s="23">
        <f t="shared" si="47"/>
        <v>433650.04426084395</v>
      </c>
      <c r="I116" s="74">
        <f t="shared" si="47"/>
        <v>410086.6706515242</v>
      </c>
      <c r="J116" s="74">
        <f t="shared" si="47"/>
        <v>411454.9975136748</v>
      </c>
      <c r="K116" s="74">
        <f t="shared" si="47"/>
        <v>413551.8853845388</v>
      </c>
      <c r="L116" s="74">
        <f t="shared" si="47"/>
        <v>414889.15399145044</v>
      </c>
      <c r="M116" s="74">
        <f t="shared" si="47"/>
        <v>420887.70264926844</v>
      </c>
      <c r="N116" s="74">
        <f t="shared" si="47"/>
        <v>419275.3910116809</v>
      </c>
      <c r="P116" s="81">
        <f>SUM(C116:N116)</f>
        <v>5073401.403117662</v>
      </c>
      <c r="Q116" s="562">
        <f>SUM(C116:N116)/12</f>
        <v>422783.4502598052</v>
      </c>
      <c r="R116" s="574" t="e">
        <f>#REF!</f>
        <v>#REF!</v>
      </c>
      <c r="S116" s="575" t="e">
        <f>#REF!</f>
        <v>#REF!</v>
      </c>
      <c r="T116" s="559"/>
      <c r="U116" s="559"/>
      <c r="V116" s="559"/>
      <c r="W116" s="110"/>
      <c r="X116" s="110"/>
      <c r="Y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c r="CL116" s="110"/>
      <c r="CM116" s="110"/>
      <c r="CN116" s="110"/>
      <c r="CO116" s="110"/>
      <c r="CP116" s="110"/>
      <c r="CQ116" s="110"/>
      <c r="CR116" s="110"/>
      <c r="CS116" s="110"/>
      <c r="CT116" s="110"/>
      <c r="CU116" s="110"/>
      <c r="CV116" s="110"/>
      <c r="CW116" s="110"/>
      <c r="CX116" s="110"/>
      <c r="CY116" s="110"/>
      <c r="CZ116" s="110"/>
      <c r="DA116" s="110"/>
      <c r="DB116" s="110"/>
      <c r="DC116" s="110"/>
      <c r="DD116" s="110"/>
      <c r="DE116" s="110"/>
      <c r="DF116" s="110"/>
      <c r="DG116" s="110"/>
      <c r="DH116" s="110"/>
      <c r="DI116" s="110"/>
      <c r="DJ116" s="110"/>
      <c r="DK116" s="110"/>
      <c r="DL116" s="110"/>
      <c r="DM116" s="110"/>
      <c r="DN116" s="110"/>
      <c r="DO116" s="110"/>
      <c r="DP116" s="110"/>
      <c r="DQ116" s="110"/>
      <c r="DR116" s="110"/>
      <c r="DS116" s="110"/>
      <c r="DT116" s="110"/>
      <c r="DU116" s="110"/>
      <c r="DV116" s="110"/>
      <c r="DW116" s="110"/>
      <c r="DX116" s="110"/>
      <c r="DY116" s="110"/>
    </row>
    <row r="117" spans="1:129" ht="11.25">
      <c r="A117" s="43"/>
      <c r="B117" s="44" t="s">
        <v>7</v>
      </c>
      <c r="C117" s="14">
        <f aca="true" t="shared" si="48" ref="C117:I117">+(C116/C79)-1</f>
        <v>0.05422583221804245</v>
      </c>
      <c r="D117" s="14">
        <f t="shared" si="48"/>
        <v>0.054806695049046006</v>
      </c>
      <c r="E117" s="14">
        <f t="shared" si="48"/>
        <v>0.06319560979646854</v>
      </c>
      <c r="F117" s="14">
        <f t="shared" si="48"/>
        <v>0.05831212577099243</v>
      </c>
      <c r="G117" s="14">
        <f t="shared" si="48"/>
        <v>0.06009371135401875</v>
      </c>
      <c r="H117" s="14">
        <f t="shared" si="48"/>
        <v>0.06711266695911422</v>
      </c>
      <c r="I117" s="31">
        <f t="shared" si="48"/>
        <v>-0.0020886720813632076</v>
      </c>
      <c r="J117" s="31">
        <v>0.0055</v>
      </c>
      <c r="K117" s="31">
        <v>0.0051</v>
      </c>
      <c r="L117" s="31">
        <v>0.0059</v>
      </c>
      <c r="M117" s="31">
        <v>0.0116</v>
      </c>
      <c r="N117" s="31">
        <v>0.0109</v>
      </c>
      <c r="P117" s="82"/>
      <c r="Q117" s="563"/>
      <c r="R117" s="85" t="e">
        <f>#REF!</f>
        <v>#REF!</v>
      </c>
      <c r="S117" s="576" t="e">
        <f>#REF!</f>
        <v>#REF!</v>
      </c>
      <c r="T117" s="14"/>
      <c r="U117" s="14"/>
      <c r="V117" s="14"/>
      <c r="W117" s="529"/>
      <c r="X117" s="529"/>
      <c r="Y117" s="529"/>
      <c r="Z117" s="529"/>
      <c r="AA117" s="529"/>
      <c r="AB117" s="529"/>
      <c r="AC117" s="529"/>
      <c r="AD117" s="529"/>
      <c r="AE117" s="529"/>
      <c r="AF117" s="529"/>
      <c r="AG117" s="529"/>
      <c r="AH117" s="529"/>
      <c r="AI117" s="529"/>
      <c r="AJ117" s="529"/>
      <c r="AK117" s="529"/>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c r="BS117" s="529"/>
      <c r="BT117" s="529"/>
      <c r="BU117" s="529"/>
      <c r="BV117" s="529"/>
      <c r="BW117" s="529"/>
      <c r="BX117" s="529"/>
      <c r="BY117" s="529"/>
      <c r="BZ117" s="529"/>
      <c r="CA117" s="529"/>
      <c r="CB117" s="529"/>
      <c r="CC117" s="529"/>
      <c r="CD117" s="529"/>
      <c r="CE117" s="529"/>
      <c r="CF117" s="529"/>
      <c r="CG117" s="529"/>
      <c r="CH117" s="529"/>
      <c r="CI117" s="529"/>
      <c r="CJ117" s="529"/>
      <c r="CK117" s="529"/>
      <c r="CL117" s="529"/>
      <c r="CM117" s="529"/>
      <c r="CN117" s="529"/>
      <c r="CO117" s="529"/>
      <c r="CP117" s="529"/>
      <c r="CQ117" s="529"/>
      <c r="CR117" s="529"/>
      <c r="CS117" s="529"/>
      <c r="CT117" s="529"/>
      <c r="CU117" s="529"/>
      <c r="CV117" s="529"/>
      <c r="CW117" s="529"/>
      <c r="CX117" s="529"/>
      <c r="CY117" s="529"/>
      <c r="CZ117" s="529"/>
      <c r="DA117" s="529"/>
      <c r="DB117" s="529"/>
      <c r="DC117" s="529"/>
      <c r="DD117" s="529"/>
      <c r="DE117" s="529"/>
      <c r="DF117" s="529"/>
      <c r="DG117" s="529"/>
      <c r="DH117" s="529"/>
      <c r="DI117" s="529"/>
      <c r="DJ117" s="529"/>
      <c r="DK117" s="529"/>
      <c r="DL117" s="529"/>
      <c r="DM117" s="529"/>
      <c r="DN117" s="529"/>
      <c r="DO117" s="529"/>
      <c r="DP117" s="529"/>
      <c r="DQ117" s="529"/>
      <c r="DR117" s="529"/>
      <c r="DS117" s="529"/>
      <c r="DT117" s="529"/>
      <c r="DU117" s="529"/>
      <c r="DV117" s="529"/>
      <c r="DW117" s="529"/>
      <c r="DX117" s="529"/>
      <c r="DY117" s="529"/>
    </row>
    <row r="118" spans="1:129" ht="12">
      <c r="A118" s="43"/>
      <c r="B118" s="46" t="s">
        <v>23</v>
      </c>
      <c r="C118" s="3">
        <v>8961</v>
      </c>
      <c r="D118" s="3">
        <v>8993</v>
      </c>
      <c r="E118" s="3">
        <v>9294</v>
      </c>
      <c r="F118" s="3">
        <v>9271</v>
      </c>
      <c r="G118" s="3">
        <v>9132</v>
      </c>
      <c r="H118" s="3">
        <v>9301</v>
      </c>
      <c r="I118" s="74">
        <f aca="true" t="shared" si="49" ref="I118:N118">+I439/(1+I440)</f>
        <v>8271.91139965629</v>
      </c>
      <c r="J118" s="74">
        <f t="shared" si="49"/>
        <v>8605.067344824338</v>
      </c>
      <c r="K118" s="74">
        <f t="shared" si="49"/>
        <v>8756.388415672913</v>
      </c>
      <c r="L118" s="74">
        <f t="shared" si="49"/>
        <v>8946.728971962617</v>
      </c>
      <c r="M118" s="74">
        <f t="shared" si="49"/>
        <v>8943.424503559385</v>
      </c>
      <c r="N118" s="74">
        <f t="shared" si="49"/>
        <v>8985.357612164446</v>
      </c>
      <c r="P118" s="83">
        <f>SUM(C118:N118)</f>
        <v>107460.87824784</v>
      </c>
      <c r="Q118" s="564">
        <f>SUM(C118:N118)/12</f>
        <v>8955.07318732</v>
      </c>
      <c r="R118" s="83" t="e">
        <f>#REF!</f>
        <v>#REF!</v>
      </c>
      <c r="S118" s="577" t="e">
        <f>#REF!</f>
        <v>#REF!</v>
      </c>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c r="CR118" s="110"/>
      <c r="CS118" s="110"/>
      <c r="CT118" s="110"/>
      <c r="CU118" s="110"/>
      <c r="CV118" s="110"/>
      <c r="CW118" s="110"/>
      <c r="CX118" s="110"/>
      <c r="CY118" s="110"/>
      <c r="CZ118" s="110"/>
      <c r="DA118" s="110"/>
      <c r="DB118" s="110"/>
      <c r="DC118" s="110"/>
      <c r="DD118" s="110"/>
      <c r="DE118" s="110"/>
      <c r="DF118" s="110"/>
      <c r="DG118" s="110"/>
      <c r="DH118" s="110"/>
      <c r="DI118" s="110"/>
      <c r="DJ118" s="110"/>
      <c r="DK118" s="110"/>
      <c r="DL118" s="110"/>
      <c r="DM118" s="110"/>
      <c r="DN118" s="110"/>
      <c r="DO118" s="110"/>
      <c r="DP118" s="110"/>
      <c r="DQ118" s="110"/>
      <c r="DR118" s="110"/>
      <c r="DS118" s="110"/>
      <c r="DT118" s="110"/>
      <c r="DU118" s="110"/>
      <c r="DV118" s="110"/>
      <c r="DW118" s="110"/>
      <c r="DX118" s="110"/>
      <c r="DY118" s="110"/>
    </row>
    <row r="119" spans="1:129" ht="11.25">
      <c r="A119" s="41"/>
      <c r="B119" s="45" t="s">
        <v>7</v>
      </c>
      <c r="C119" s="14">
        <f aca="true" t="shared" si="50" ref="C119:N119">+(C118/C81)-1</f>
        <v>0.08631349254455079</v>
      </c>
      <c r="D119" s="14">
        <f t="shared" si="50"/>
        <v>0.03977338420626664</v>
      </c>
      <c r="E119" s="14">
        <f t="shared" si="50"/>
        <v>0.11948927969164047</v>
      </c>
      <c r="F119" s="14">
        <f t="shared" si="50"/>
        <v>0.0761462565293094</v>
      </c>
      <c r="G119" s="14">
        <f t="shared" si="50"/>
        <v>0.0742265615809905</v>
      </c>
      <c r="H119" s="14">
        <f t="shared" si="50"/>
        <v>0.155834472474214</v>
      </c>
      <c r="I119" s="14">
        <f t="shared" si="50"/>
        <v>-1.0710873272423704E-05</v>
      </c>
      <c r="J119" s="14">
        <f t="shared" si="50"/>
        <v>7.826243386244158E-06</v>
      </c>
      <c r="K119" s="14">
        <f t="shared" si="50"/>
        <v>-6.983948008310037E-05</v>
      </c>
      <c r="L119" s="14">
        <f t="shared" si="50"/>
        <v>-3.029261622700119E-05</v>
      </c>
      <c r="M119" s="14">
        <f t="shared" si="50"/>
        <v>4.74676908626126E-05</v>
      </c>
      <c r="N119" s="14">
        <f t="shared" si="50"/>
        <v>3.9801019971585916E-05</v>
      </c>
      <c r="P119" s="82"/>
      <c r="Q119" s="563"/>
      <c r="R119" s="82" t="e">
        <f>#REF!</f>
        <v>#REF!</v>
      </c>
      <c r="S119" s="578" t="e">
        <f>#REF!</f>
        <v>#REF!</v>
      </c>
      <c r="T119" s="529"/>
      <c r="U119" s="529"/>
      <c r="V119" s="529"/>
      <c r="W119" s="529"/>
      <c r="X119" s="529"/>
      <c r="Y119" s="529"/>
      <c r="Z119" s="529"/>
      <c r="AA119" s="529"/>
      <c r="AB119" s="529"/>
      <c r="AC119" s="529"/>
      <c r="AD119" s="529"/>
      <c r="AE119" s="529"/>
      <c r="AF119" s="529"/>
      <c r="AG119" s="529"/>
      <c r="AH119" s="529"/>
      <c r="AI119" s="529"/>
      <c r="AJ119" s="529"/>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29"/>
      <c r="BO119" s="529"/>
      <c r="BP119" s="529"/>
      <c r="BQ119" s="529"/>
      <c r="BR119" s="529"/>
      <c r="BS119" s="529"/>
      <c r="BT119" s="529"/>
      <c r="BU119" s="529"/>
      <c r="BV119" s="529"/>
      <c r="BW119" s="529"/>
      <c r="BX119" s="529"/>
      <c r="BY119" s="529"/>
      <c r="BZ119" s="529"/>
      <c r="CA119" s="529"/>
      <c r="CB119" s="529"/>
      <c r="CC119" s="529"/>
      <c r="CD119" s="529"/>
      <c r="CE119" s="529"/>
      <c r="CF119" s="529"/>
      <c r="CG119" s="529"/>
      <c r="CH119" s="529"/>
      <c r="CI119" s="529"/>
      <c r="CJ119" s="529"/>
      <c r="CK119" s="529"/>
      <c r="CL119" s="529"/>
      <c r="CM119" s="529"/>
      <c r="CN119" s="529"/>
      <c r="CO119" s="529"/>
      <c r="CP119" s="529"/>
      <c r="CQ119" s="529"/>
      <c r="CR119" s="529"/>
      <c r="CS119" s="529"/>
      <c r="CT119" s="529"/>
      <c r="CU119" s="529"/>
      <c r="CV119" s="529"/>
      <c r="CW119" s="529"/>
      <c r="CX119" s="529"/>
      <c r="CY119" s="529"/>
      <c r="CZ119" s="529"/>
      <c r="DA119" s="529"/>
      <c r="DB119" s="529"/>
      <c r="DC119" s="529"/>
      <c r="DD119" s="529"/>
      <c r="DE119" s="529"/>
      <c r="DF119" s="529"/>
      <c r="DG119" s="529"/>
      <c r="DH119" s="529"/>
      <c r="DI119" s="529"/>
      <c r="DJ119" s="529"/>
      <c r="DK119" s="529"/>
      <c r="DL119" s="529"/>
      <c r="DM119" s="529"/>
      <c r="DN119" s="529"/>
      <c r="DO119" s="529"/>
      <c r="DP119" s="529"/>
      <c r="DQ119" s="529"/>
      <c r="DR119" s="529"/>
      <c r="DS119" s="529"/>
      <c r="DT119" s="529"/>
      <c r="DU119" s="529"/>
      <c r="DV119" s="529"/>
      <c r="DW119" s="529"/>
      <c r="DX119" s="529"/>
      <c r="DY119" s="529"/>
    </row>
    <row r="120" spans="16:129" ht="11.25">
      <c r="P120" s="83"/>
      <c r="Q120" s="565"/>
      <c r="R120" s="83" t="e">
        <f>#REF!</f>
        <v>#REF!</v>
      </c>
      <c r="S120" s="577" t="e">
        <f>#REF!</f>
        <v>#REF!</v>
      </c>
      <c r="T120" s="110"/>
      <c r="U120" s="110"/>
      <c r="V120" s="110"/>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row>
    <row r="121" spans="1:129" ht="11.25">
      <c r="A121" s="7" t="s">
        <v>3</v>
      </c>
      <c r="B121" s="7" t="s">
        <v>8</v>
      </c>
      <c r="C121" s="6">
        <v>135910</v>
      </c>
      <c r="D121" s="6">
        <v>128139</v>
      </c>
      <c r="E121" s="6">
        <v>164535</v>
      </c>
      <c r="F121" s="6">
        <v>169090</v>
      </c>
      <c r="G121" s="6">
        <v>175571</v>
      </c>
      <c r="H121" s="6">
        <v>162001</v>
      </c>
      <c r="P121" s="83"/>
      <c r="Q121" s="564"/>
      <c r="R121" s="83" t="e">
        <f>#REF!</f>
        <v>#REF!</v>
      </c>
      <c r="S121" s="577" t="e">
        <f>#REF!</f>
        <v>#REF!</v>
      </c>
      <c r="T121" s="110"/>
      <c r="V121" s="110"/>
      <c r="W121" s="110"/>
      <c r="X121" s="110"/>
      <c r="Y121" s="110"/>
      <c r="AC121" s="531"/>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0"/>
      <c r="CM121" s="110"/>
      <c r="CN121" s="110"/>
      <c r="CO121" s="110"/>
      <c r="CP121" s="110"/>
      <c r="CQ121" s="110"/>
      <c r="CR121" s="110"/>
      <c r="CS121" s="110"/>
      <c r="CT121" s="110"/>
      <c r="CU121" s="110"/>
      <c r="CV121" s="110"/>
      <c r="CW121" s="110"/>
      <c r="CX121" s="110"/>
      <c r="CY121" s="110"/>
      <c r="CZ121" s="110"/>
      <c r="DA121" s="110"/>
      <c r="DB121" s="110"/>
      <c r="DC121" s="110"/>
      <c r="DD121" s="110"/>
      <c r="DE121" s="110"/>
      <c r="DF121" s="110"/>
      <c r="DG121" s="110"/>
      <c r="DH121" s="110"/>
      <c r="DI121" s="110"/>
      <c r="DJ121" s="110"/>
      <c r="DK121" s="110"/>
      <c r="DL121" s="110"/>
      <c r="DM121" s="110"/>
      <c r="DN121" s="110"/>
      <c r="DO121" s="110"/>
      <c r="DP121" s="110"/>
      <c r="DQ121" s="110"/>
      <c r="DR121" s="110"/>
      <c r="DS121" s="110"/>
      <c r="DT121" s="110"/>
      <c r="DU121" s="110"/>
      <c r="DV121" s="110"/>
      <c r="DW121" s="110"/>
      <c r="DX121" s="110"/>
      <c r="DY121" s="110"/>
    </row>
    <row r="122" spans="1:129" ht="14.25">
      <c r="A122" s="9"/>
      <c r="B122" s="9" t="s">
        <v>9</v>
      </c>
      <c r="C122" s="6">
        <v>1074</v>
      </c>
      <c r="D122" s="6">
        <v>1201</v>
      </c>
      <c r="E122" s="6">
        <v>1180</v>
      </c>
      <c r="F122" s="6">
        <v>1472</v>
      </c>
      <c r="G122" s="6">
        <v>1427</v>
      </c>
      <c r="H122" s="6">
        <v>1738</v>
      </c>
      <c r="P122" s="83"/>
      <c r="Q122" s="564"/>
      <c r="R122" s="83" t="e">
        <f>#REF!</f>
        <v>#REF!</v>
      </c>
      <c r="S122" s="577" t="e">
        <f>#REF!</f>
        <v>#REF!</v>
      </c>
      <c r="T122" s="110"/>
      <c r="U122" s="110"/>
      <c r="V122" s="110"/>
      <c r="W122" s="110"/>
      <c r="X122" s="110"/>
      <c r="Y122" s="110"/>
      <c r="Z122" s="757" t="s">
        <v>298</v>
      </c>
      <c r="AA122" s="757"/>
      <c r="AB122" s="757"/>
      <c r="AC122" s="758"/>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c r="CF122" s="110"/>
      <c r="CG122" s="110"/>
      <c r="CH122" s="110"/>
      <c r="CI122" s="110"/>
      <c r="CJ122" s="110"/>
      <c r="CK122" s="110"/>
      <c r="CL122" s="110"/>
      <c r="CM122" s="110"/>
      <c r="CN122" s="110"/>
      <c r="CO122" s="110"/>
      <c r="CP122" s="110"/>
      <c r="CQ122" s="110"/>
      <c r="CR122" s="110"/>
      <c r="CS122" s="110"/>
      <c r="CT122" s="110"/>
      <c r="CU122" s="110"/>
      <c r="CV122" s="110"/>
      <c r="CW122" s="110"/>
      <c r="CX122" s="110"/>
      <c r="CY122" s="110"/>
      <c r="CZ122" s="110"/>
      <c r="DA122" s="110"/>
      <c r="DB122" s="110"/>
      <c r="DC122" s="110"/>
      <c r="DD122" s="110"/>
      <c r="DE122" s="110"/>
      <c r="DF122" s="110"/>
      <c r="DG122" s="110"/>
      <c r="DH122" s="110"/>
      <c r="DI122" s="110"/>
      <c r="DJ122" s="110"/>
      <c r="DK122" s="110"/>
      <c r="DL122" s="110"/>
      <c r="DM122" s="110"/>
      <c r="DN122" s="110"/>
      <c r="DO122" s="110"/>
      <c r="DP122" s="110"/>
      <c r="DQ122" s="110"/>
      <c r="DR122" s="110"/>
      <c r="DS122" s="110"/>
      <c r="DT122" s="110"/>
      <c r="DU122" s="110"/>
      <c r="DV122" s="110"/>
      <c r="DW122" s="110"/>
      <c r="DX122" s="110"/>
      <c r="DY122" s="110"/>
    </row>
    <row r="123" spans="1:122" ht="16.5">
      <c r="A123" s="10"/>
      <c r="B123" s="10" t="s">
        <v>10</v>
      </c>
      <c r="C123" s="16">
        <v>80747</v>
      </c>
      <c r="D123" s="16">
        <v>83265</v>
      </c>
      <c r="E123" s="16">
        <v>75300</v>
      </c>
      <c r="F123" s="16">
        <v>80878</v>
      </c>
      <c r="G123" s="16">
        <v>82453</v>
      </c>
      <c r="H123" s="16">
        <v>82570</v>
      </c>
      <c r="I123" s="11"/>
      <c r="J123" s="11"/>
      <c r="K123" s="11"/>
      <c r="L123" s="11"/>
      <c r="M123" s="11"/>
      <c r="N123" s="11"/>
      <c r="P123" s="84"/>
      <c r="Q123" s="566"/>
      <c r="R123" s="556" t="e">
        <f>#REF!</f>
        <v>#REF!</v>
      </c>
      <c r="S123" s="579" t="e">
        <f>#REF!</f>
        <v>#REF!</v>
      </c>
      <c r="T123" s="530"/>
      <c r="U123" s="530"/>
      <c r="V123" s="110"/>
      <c r="W123" s="530"/>
      <c r="X123" s="530"/>
      <c r="Y123" s="530"/>
      <c r="Z123" s="757"/>
      <c r="AA123" s="757"/>
      <c r="AB123" s="757"/>
      <c r="AC123" s="758"/>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c r="BR123" s="530"/>
      <c r="BS123" s="530"/>
      <c r="BT123" s="530"/>
      <c r="BU123" s="530"/>
      <c r="BV123" s="530"/>
      <c r="BW123" s="530"/>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0"/>
      <c r="DC123" s="530"/>
      <c r="DD123" s="530"/>
      <c r="DE123" s="530"/>
      <c r="DF123" s="530"/>
      <c r="DG123" s="530"/>
      <c r="DH123" s="530"/>
      <c r="DI123" s="530"/>
      <c r="DJ123" s="530"/>
      <c r="DK123" s="530"/>
      <c r="DL123" s="530"/>
      <c r="DM123" s="530"/>
      <c r="DN123" s="530"/>
      <c r="DO123" s="530"/>
      <c r="DP123" s="530"/>
      <c r="DQ123" s="530"/>
      <c r="DR123" s="530"/>
    </row>
    <row r="124" spans="1:122" ht="15">
      <c r="A124" s="9"/>
      <c r="B124" s="9" t="s">
        <v>11</v>
      </c>
      <c r="C124" s="25">
        <f aca="true" t="shared" si="51" ref="C124:H124">+C121+C122+C123</f>
        <v>217731</v>
      </c>
      <c r="D124" s="25">
        <f t="shared" si="51"/>
        <v>212605</v>
      </c>
      <c r="E124" s="25">
        <f t="shared" si="51"/>
        <v>241015</v>
      </c>
      <c r="F124" s="25">
        <f t="shared" si="51"/>
        <v>251440</v>
      </c>
      <c r="G124" s="25">
        <f t="shared" si="51"/>
        <v>259451</v>
      </c>
      <c r="H124" s="25">
        <f t="shared" si="51"/>
        <v>246309</v>
      </c>
      <c r="P124" s="83"/>
      <c r="Q124" s="564"/>
      <c r="R124" s="83" t="e">
        <f>#REF!</f>
        <v>#REF!</v>
      </c>
      <c r="S124" s="577" t="e">
        <f>#REF!</f>
        <v>#REF!</v>
      </c>
      <c r="T124" s="110"/>
      <c r="U124" s="110"/>
      <c r="V124" s="110"/>
      <c r="W124" s="110"/>
      <c r="X124" s="110"/>
      <c r="Y124" s="110"/>
      <c r="Z124" s="733"/>
      <c r="AA124" s="759" t="s">
        <v>279</v>
      </c>
      <c r="AB124" s="742"/>
      <c r="AC124" s="759" t="s">
        <v>281</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c r="CS124" s="110"/>
      <c r="CT124" s="110"/>
      <c r="CU124" s="110"/>
      <c r="CV124" s="110"/>
      <c r="CW124" s="110"/>
      <c r="CX124" s="110"/>
      <c r="CY124" s="110"/>
      <c r="CZ124" s="110"/>
      <c r="DA124" s="110"/>
      <c r="DB124" s="110"/>
      <c r="DC124" s="110"/>
      <c r="DD124" s="110"/>
      <c r="DE124" s="110"/>
      <c r="DF124" s="110"/>
      <c r="DG124" s="110"/>
      <c r="DH124" s="110"/>
      <c r="DI124" s="110"/>
      <c r="DJ124" s="110"/>
      <c r="DK124" s="110"/>
      <c r="DL124" s="110"/>
      <c r="DM124" s="110"/>
      <c r="DN124" s="110"/>
      <c r="DO124" s="110"/>
      <c r="DP124" s="110"/>
      <c r="DQ124" s="110"/>
      <c r="DR124" s="110"/>
    </row>
    <row r="125" spans="1:113" ht="17.25">
      <c r="A125" s="9"/>
      <c r="B125" s="9"/>
      <c r="P125" s="43"/>
      <c r="Q125" s="565"/>
      <c r="R125" s="556" t="e">
        <f>#REF!</f>
        <v>#REF!</v>
      </c>
      <c r="S125" s="579" t="e">
        <f>#REF!</f>
        <v>#REF!</v>
      </c>
      <c r="T125" s="530"/>
      <c r="U125" s="530"/>
      <c r="V125" s="530"/>
      <c r="W125" s="109"/>
      <c r="X125" s="109"/>
      <c r="Y125" s="109"/>
      <c r="Z125" s="733" t="s">
        <v>284</v>
      </c>
      <c r="AA125" s="760" t="s">
        <v>280</v>
      </c>
      <c r="AB125" s="743"/>
      <c r="AC125" s="760" t="s">
        <v>282</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c r="CJ125" s="109"/>
      <c r="CK125" s="109"/>
      <c r="CL125" s="109"/>
      <c r="CM125" s="109"/>
      <c r="CN125" s="109"/>
      <c r="CO125" s="109"/>
      <c r="CP125" s="109"/>
      <c r="CQ125" s="109"/>
      <c r="CR125" s="109"/>
      <c r="CS125" s="109"/>
      <c r="CT125" s="109"/>
      <c r="CU125" s="109"/>
      <c r="CV125" s="109"/>
      <c r="CW125" s="109"/>
      <c r="CX125" s="109"/>
      <c r="CY125" s="109"/>
      <c r="CZ125" s="109"/>
      <c r="DA125" s="109"/>
      <c r="DB125" s="109"/>
      <c r="DC125" s="109"/>
      <c r="DD125" s="109"/>
      <c r="DE125" s="109"/>
      <c r="DF125" s="109"/>
      <c r="DG125" s="109"/>
      <c r="DH125" s="109"/>
      <c r="DI125" s="109"/>
    </row>
    <row r="126" spans="1:113" ht="15">
      <c r="A126" s="9"/>
      <c r="B126" s="9" t="s">
        <v>30</v>
      </c>
      <c r="C126" s="14">
        <f aca="true" t="shared" si="52" ref="C126:H126">+C121/C124</f>
        <v>0.624210608503153</v>
      </c>
      <c r="D126" s="14">
        <f t="shared" si="52"/>
        <v>0.6027092495472826</v>
      </c>
      <c r="E126" s="14">
        <f t="shared" si="52"/>
        <v>0.6826753521565048</v>
      </c>
      <c r="F126" s="14">
        <f t="shared" si="52"/>
        <v>0.6724864778873687</v>
      </c>
      <c r="G126" s="14">
        <f t="shared" si="52"/>
        <v>0.6767019591367927</v>
      </c>
      <c r="H126" s="14">
        <f t="shared" si="52"/>
        <v>0.6577144968312161</v>
      </c>
      <c r="I126" s="80">
        <v>0.6547</v>
      </c>
      <c r="J126" s="80">
        <v>0.6547</v>
      </c>
      <c r="K126" s="80">
        <v>0.6547</v>
      </c>
      <c r="L126" s="80">
        <v>0.6547</v>
      </c>
      <c r="M126" s="80">
        <v>0.6547</v>
      </c>
      <c r="N126" s="80">
        <v>0.6547</v>
      </c>
      <c r="P126" s="85" t="e">
        <f>+P121/P124</f>
        <v>#DIV/0!</v>
      </c>
      <c r="Q126" s="567" t="e">
        <f>+Q121/Q124</f>
        <v>#DIV/0!</v>
      </c>
      <c r="R126" s="85" t="e">
        <f>#REF!</f>
        <v>#REF!</v>
      </c>
      <c r="S126" s="576" t="e">
        <f>#REF!</f>
        <v>#REF!</v>
      </c>
      <c r="T126" s="110"/>
      <c r="U126" s="110"/>
      <c r="V126" s="110"/>
      <c r="W126" s="531"/>
      <c r="X126" s="531"/>
      <c r="Y126" s="531"/>
      <c r="Z126" s="736"/>
      <c r="AA126" s="735"/>
      <c r="AB126" s="736"/>
      <c r="AC126" s="735"/>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1"/>
      <c r="AY126" s="531"/>
      <c r="AZ126" s="531"/>
      <c r="BA126" s="531"/>
      <c r="BB126" s="531"/>
      <c r="BC126" s="531"/>
      <c r="BD126" s="531"/>
      <c r="BE126" s="531"/>
      <c r="BF126" s="531"/>
      <c r="BG126" s="531"/>
      <c r="BH126" s="531"/>
      <c r="BI126" s="531"/>
      <c r="BJ126" s="531"/>
      <c r="BK126" s="531"/>
      <c r="BL126" s="531"/>
      <c r="BM126" s="531"/>
      <c r="BN126" s="531"/>
      <c r="BO126" s="531"/>
      <c r="BP126" s="531"/>
      <c r="BQ126" s="531"/>
      <c r="BR126" s="531"/>
      <c r="BS126" s="531"/>
      <c r="BT126" s="531"/>
      <c r="BU126" s="531"/>
      <c r="BV126" s="531"/>
      <c r="BW126" s="531"/>
      <c r="BX126" s="531"/>
      <c r="BY126" s="531"/>
      <c r="BZ126" s="531"/>
      <c r="CA126" s="531"/>
      <c r="CB126" s="531"/>
      <c r="CC126" s="531"/>
      <c r="CD126" s="531"/>
      <c r="CE126" s="531"/>
      <c r="CF126" s="531"/>
      <c r="CG126" s="531"/>
      <c r="CH126" s="531"/>
      <c r="CI126" s="531"/>
      <c r="CJ126" s="531"/>
      <c r="CK126" s="531"/>
      <c r="CL126" s="531"/>
      <c r="CM126" s="531"/>
      <c r="CN126" s="531"/>
      <c r="CO126" s="531"/>
      <c r="CP126" s="531"/>
      <c r="CQ126" s="531"/>
      <c r="CR126" s="531"/>
      <c r="CS126" s="531"/>
      <c r="CT126" s="531"/>
      <c r="CU126" s="531"/>
      <c r="CV126" s="531"/>
      <c r="CW126" s="531"/>
      <c r="CX126" s="531"/>
      <c r="CY126" s="531"/>
      <c r="CZ126" s="531"/>
      <c r="DA126" s="531"/>
      <c r="DB126" s="531"/>
      <c r="DC126" s="531"/>
      <c r="DD126" s="531"/>
      <c r="DE126" s="531"/>
      <c r="DF126" s="531"/>
      <c r="DG126" s="531"/>
      <c r="DH126" s="531"/>
      <c r="DI126" s="531"/>
    </row>
    <row r="127" spans="1:113" ht="15">
      <c r="A127" s="9"/>
      <c r="B127" s="9" t="s">
        <v>31</v>
      </c>
      <c r="C127" s="14">
        <f aca="true" t="shared" si="53" ref="C127:H127">+C122/C124</f>
        <v>0.0049326921752070214</v>
      </c>
      <c r="D127" s="14">
        <f t="shared" si="53"/>
        <v>0.005648973448413725</v>
      </c>
      <c r="E127" s="14">
        <f t="shared" si="53"/>
        <v>0.004895960832313341</v>
      </c>
      <c r="F127" s="14">
        <f t="shared" si="53"/>
        <v>0.005854279350938594</v>
      </c>
      <c r="G127" s="14">
        <f t="shared" si="53"/>
        <v>0.005500075158700487</v>
      </c>
      <c r="H127" s="14">
        <f t="shared" si="53"/>
        <v>0.007056177403180558</v>
      </c>
      <c r="I127" s="80">
        <v>0.0057</v>
      </c>
      <c r="J127" s="80">
        <v>0.0057</v>
      </c>
      <c r="K127" s="80">
        <v>0.0057</v>
      </c>
      <c r="L127" s="80">
        <v>0.0057</v>
      </c>
      <c r="M127" s="80">
        <v>0.0057</v>
      </c>
      <c r="N127" s="80">
        <v>0.0057</v>
      </c>
      <c r="P127" s="85" t="e">
        <f>+P122/P124</f>
        <v>#DIV/0!</v>
      </c>
      <c r="Q127" s="567" t="e">
        <f>+Q122/Q124</f>
        <v>#DIV/0!</v>
      </c>
      <c r="R127" s="558" t="e">
        <f>#REF!</f>
        <v>#REF!</v>
      </c>
      <c r="S127" s="576" t="e">
        <f>#REF!</f>
        <v>#REF!</v>
      </c>
      <c r="T127" s="109"/>
      <c r="U127" s="109"/>
      <c r="V127" s="109"/>
      <c r="W127" s="531"/>
      <c r="X127" s="531"/>
      <c r="Y127" s="531"/>
      <c r="Z127" s="737" t="s">
        <v>30</v>
      </c>
      <c r="AA127" s="761">
        <v>0.6546815619463359</v>
      </c>
      <c r="AB127" s="737"/>
      <c r="AC127" s="761">
        <v>0.6530000913747894</v>
      </c>
      <c r="AD127" s="531"/>
      <c r="AE127" s="531"/>
      <c r="AF127" s="531"/>
      <c r="AG127" s="531"/>
      <c r="AH127" s="531"/>
      <c r="AI127" s="531"/>
      <c r="AJ127" s="531"/>
      <c r="AK127" s="531"/>
      <c r="AL127" s="531"/>
      <c r="AM127" s="531"/>
      <c r="AN127" s="531"/>
      <c r="AO127" s="531"/>
      <c r="AP127" s="531"/>
      <c r="AQ127" s="531"/>
      <c r="AR127" s="531"/>
      <c r="AS127" s="531"/>
      <c r="AT127" s="531"/>
      <c r="AU127" s="531"/>
      <c r="AV127" s="531"/>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531"/>
      <c r="BU127" s="531"/>
      <c r="BV127" s="531"/>
      <c r="BW127" s="531"/>
      <c r="BX127" s="531"/>
      <c r="BY127" s="531"/>
      <c r="BZ127" s="531"/>
      <c r="CA127" s="531"/>
      <c r="CB127" s="531"/>
      <c r="CC127" s="531"/>
      <c r="CD127" s="531"/>
      <c r="CE127" s="531"/>
      <c r="CF127" s="531"/>
      <c r="CG127" s="531"/>
      <c r="CH127" s="531"/>
      <c r="CI127" s="531"/>
      <c r="CJ127" s="531"/>
      <c r="CK127" s="531"/>
      <c r="CL127" s="531"/>
      <c r="CM127" s="531"/>
      <c r="CN127" s="531"/>
      <c r="CO127" s="531"/>
      <c r="CP127" s="531"/>
      <c r="CQ127" s="531"/>
      <c r="CR127" s="531"/>
      <c r="CS127" s="531"/>
      <c r="CT127" s="531"/>
      <c r="CU127" s="531"/>
      <c r="CV127" s="531"/>
      <c r="CW127" s="531"/>
      <c r="CX127" s="531"/>
      <c r="CY127" s="531"/>
      <c r="CZ127" s="531"/>
      <c r="DA127" s="531"/>
      <c r="DB127" s="531"/>
      <c r="DC127" s="531"/>
      <c r="DD127" s="531"/>
      <c r="DE127" s="531"/>
      <c r="DF127" s="531"/>
      <c r="DG127" s="531"/>
      <c r="DH127" s="531"/>
      <c r="DI127" s="531"/>
    </row>
    <row r="128" spans="1:113" ht="15">
      <c r="A128" s="9"/>
      <c r="B128" s="9" t="s">
        <v>32</v>
      </c>
      <c r="C128" s="14">
        <f aca="true" t="shared" si="54" ref="C128:H128">+C123/C124</f>
        <v>0.37085669932164</v>
      </c>
      <c r="D128" s="14">
        <f t="shared" si="54"/>
        <v>0.39164177700430375</v>
      </c>
      <c r="E128" s="14">
        <f t="shared" si="54"/>
        <v>0.31242868701118187</v>
      </c>
      <c r="F128" s="14">
        <f t="shared" si="54"/>
        <v>0.32165924276169267</v>
      </c>
      <c r="G128" s="14">
        <f t="shared" si="54"/>
        <v>0.3177979657045068</v>
      </c>
      <c r="H128" s="14">
        <f t="shared" si="54"/>
        <v>0.3352293257656034</v>
      </c>
      <c r="I128" s="80">
        <v>0.33977</v>
      </c>
      <c r="J128" s="80">
        <v>0.33977</v>
      </c>
      <c r="K128" s="80">
        <v>0.33977</v>
      </c>
      <c r="L128" s="80">
        <v>0.33977</v>
      </c>
      <c r="M128" s="80">
        <v>0.33977</v>
      </c>
      <c r="N128" s="80">
        <v>0.33977</v>
      </c>
      <c r="P128" s="85" t="e">
        <f>+P123/P124</f>
        <v>#DIV/0!</v>
      </c>
      <c r="Q128" s="567" t="e">
        <f>+Q123/Q124</f>
        <v>#DIV/0!</v>
      </c>
      <c r="R128" s="85" t="e">
        <f>#REF!</f>
        <v>#REF!</v>
      </c>
      <c r="S128" s="576" t="e">
        <f>#REF!</f>
        <v>#REF!</v>
      </c>
      <c r="T128" s="531"/>
      <c r="U128" s="531"/>
      <c r="V128" s="531"/>
      <c r="W128" s="531"/>
      <c r="X128" s="531"/>
      <c r="Y128" s="531"/>
      <c r="Z128" s="737" t="s">
        <v>31</v>
      </c>
      <c r="AA128" s="761">
        <v>0.0056644810020783296</v>
      </c>
      <c r="AB128" s="737"/>
      <c r="AC128" s="761">
        <v>0.03</v>
      </c>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531"/>
      <c r="BU128" s="531"/>
      <c r="BV128" s="531"/>
      <c r="BW128" s="531"/>
      <c r="BX128" s="531"/>
      <c r="BY128" s="531"/>
      <c r="BZ128" s="531"/>
      <c r="CA128" s="531"/>
      <c r="CB128" s="531"/>
      <c r="CC128" s="531"/>
      <c r="CD128" s="531"/>
      <c r="CE128" s="531"/>
      <c r="CF128" s="531"/>
      <c r="CG128" s="531"/>
      <c r="CH128" s="531"/>
      <c r="CI128" s="531"/>
      <c r="CJ128" s="531"/>
      <c r="CK128" s="531"/>
      <c r="CL128" s="531"/>
      <c r="CM128" s="531"/>
      <c r="CN128" s="531"/>
      <c r="CO128" s="531"/>
      <c r="CP128" s="531"/>
      <c r="CQ128" s="531"/>
      <c r="CR128" s="531"/>
      <c r="CS128" s="531"/>
      <c r="CT128" s="531"/>
      <c r="CU128" s="531"/>
      <c r="CV128" s="531"/>
      <c r="CW128" s="531"/>
      <c r="CX128" s="531"/>
      <c r="CY128" s="531"/>
      <c r="CZ128" s="531"/>
      <c r="DA128" s="531"/>
      <c r="DB128" s="531"/>
      <c r="DC128" s="531"/>
      <c r="DD128" s="531"/>
      <c r="DE128" s="531"/>
      <c r="DF128" s="531"/>
      <c r="DG128" s="531"/>
      <c r="DH128" s="531"/>
      <c r="DI128" s="531"/>
    </row>
    <row r="129" spans="1:113" ht="15">
      <c r="A129" s="9"/>
      <c r="B129" s="9"/>
      <c r="P129" s="43"/>
      <c r="Q129" s="565"/>
      <c r="R129" s="85"/>
      <c r="S129" s="576"/>
      <c r="T129" s="531"/>
      <c r="U129" s="531"/>
      <c r="V129" s="531"/>
      <c r="W129" s="109"/>
      <c r="X129" s="109"/>
      <c r="Y129" s="109"/>
      <c r="Z129" s="744" t="s">
        <v>32</v>
      </c>
      <c r="AA129" s="762">
        <v>0.3396539570515858</v>
      </c>
      <c r="AB129" s="744"/>
      <c r="AC129" s="762">
        <v>0.317</v>
      </c>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c r="CE129" s="109"/>
      <c r="CF129" s="109"/>
      <c r="CG129" s="109"/>
      <c r="CH129" s="109"/>
      <c r="CI129" s="109"/>
      <c r="CJ129" s="109"/>
      <c r="CK129" s="109"/>
      <c r="CL129" s="109"/>
      <c r="CM129" s="109"/>
      <c r="CN129" s="109"/>
      <c r="CO129" s="109"/>
      <c r="CP129" s="109"/>
      <c r="CQ129" s="109"/>
      <c r="CR129" s="109"/>
      <c r="CS129" s="109"/>
      <c r="CT129" s="109"/>
      <c r="CU129" s="109"/>
      <c r="CV129" s="109"/>
      <c r="CW129" s="109"/>
      <c r="CX129" s="109"/>
      <c r="CY129" s="109"/>
      <c r="CZ129" s="109"/>
      <c r="DA129" s="109"/>
      <c r="DB129" s="109"/>
      <c r="DC129" s="109"/>
      <c r="DD129" s="109"/>
      <c r="DE129" s="109"/>
      <c r="DF129" s="109"/>
      <c r="DG129" s="109"/>
      <c r="DH129" s="109"/>
      <c r="DI129" s="109"/>
    </row>
    <row r="130" spans="1:122" ht="15">
      <c r="A130" s="9"/>
      <c r="B130" s="9" t="s">
        <v>24</v>
      </c>
      <c r="C130" s="17">
        <f aca="true" t="shared" si="55" ref="C130:H130">+C124/C116</f>
        <v>0.5138076127162903</v>
      </c>
      <c r="D130" s="17">
        <f t="shared" si="55"/>
        <v>0.4966580949566952</v>
      </c>
      <c r="E130" s="17">
        <f t="shared" si="55"/>
        <v>0.55718135805973</v>
      </c>
      <c r="F130" s="17">
        <f t="shared" si="55"/>
        <v>0.5828940430380095</v>
      </c>
      <c r="G130" s="17">
        <f t="shared" si="55"/>
        <v>0.5980219113267419</v>
      </c>
      <c r="H130" s="17">
        <f t="shared" si="55"/>
        <v>0.5679902567975831</v>
      </c>
      <c r="I130" s="17"/>
      <c r="J130" s="17"/>
      <c r="P130" s="86"/>
      <c r="Q130" s="568"/>
      <c r="R130" s="90" t="e">
        <f>#REF!</f>
        <v>#REF!</v>
      </c>
      <c r="S130" s="586" t="e">
        <f>#REF!</f>
        <v>#REF!</v>
      </c>
      <c r="T130" s="531"/>
      <c r="U130" s="531"/>
      <c r="V130" s="531"/>
      <c r="W130" s="532"/>
      <c r="X130" s="532"/>
      <c r="Y130" s="532"/>
      <c r="Z130" s="736" t="s">
        <v>283</v>
      </c>
      <c r="AA130" s="763">
        <f>+AA127+AA128+AA129</f>
        <v>1</v>
      </c>
      <c r="AB130" s="740"/>
      <c r="AC130" s="763">
        <f>+AC127+AC128+AC129</f>
        <v>1.0000000913747895</v>
      </c>
      <c r="AD130" s="532"/>
      <c r="AE130" s="532"/>
      <c r="AF130" s="532"/>
      <c r="AG130" s="532"/>
      <c r="AH130" s="532"/>
      <c r="AI130" s="532"/>
      <c r="AJ130" s="532"/>
      <c r="AK130" s="532"/>
      <c r="AL130" s="532"/>
      <c r="AM130" s="532"/>
      <c r="AN130" s="532"/>
      <c r="AO130" s="532"/>
      <c r="AP130" s="532"/>
      <c r="AQ130" s="532"/>
      <c r="AR130" s="532"/>
      <c r="AS130" s="532"/>
      <c r="AT130" s="532"/>
      <c r="AU130" s="532"/>
      <c r="AV130" s="532"/>
      <c r="AW130" s="532"/>
      <c r="AX130" s="532"/>
      <c r="AY130" s="532"/>
      <c r="AZ130" s="532"/>
      <c r="BA130" s="532"/>
      <c r="BB130" s="532"/>
      <c r="BC130" s="532"/>
      <c r="BD130" s="532"/>
      <c r="BE130" s="532"/>
      <c r="BF130" s="532"/>
      <c r="BG130" s="532"/>
      <c r="BH130" s="532"/>
      <c r="BI130" s="532"/>
      <c r="BJ130" s="532"/>
      <c r="BK130" s="532"/>
      <c r="BL130" s="532"/>
      <c r="BM130" s="532"/>
      <c r="BN130" s="532"/>
      <c r="BO130" s="532"/>
      <c r="BP130" s="532"/>
      <c r="BQ130" s="532"/>
      <c r="BR130" s="532"/>
      <c r="BS130" s="532"/>
      <c r="BT130" s="532"/>
      <c r="BU130" s="532"/>
      <c r="BV130" s="532"/>
      <c r="BW130" s="532"/>
      <c r="BX130" s="532"/>
      <c r="BY130" s="532"/>
      <c r="BZ130" s="532"/>
      <c r="CA130" s="532"/>
      <c r="CB130" s="532"/>
      <c r="CC130" s="532"/>
      <c r="CD130" s="532"/>
      <c r="CE130" s="532"/>
      <c r="CF130" s="532"/>
      <c r="CG130" s="532"/>
      <c r="CH130" s="532"/>
      <c r="CI130" s="532"/>
      <c r="CJ130" s="532"/>
      <c r="CK130" s="532"/>
      <c r="CL130" s="532"/>
      <c r="CM130" s="532"/>
      <c r="CN130" s="532"/>
      <c r="CO130" s="532"/>
      <c r="CP130" s="532"/>
      <c r="CQ130" s="532"/>
      <c r="CR130" s="532"/>
      <c r="CS130" s="532"/>
      <c r="CT130" s="532"/>
      <c r="CU130" s="532"/>
      <c r="CV130" s="532"/>
      <c r="CW130" s="532"/>
      <c r="CX130" s="532"/>
      <c r="CY130" s="532"/>
      <c r="CZ130" s="532"/>
      <c r="DA130" s="532"/>
      <c r="DB130" s="532"/>
      <c r="DC130" s="532"/>
      <c r="DD130" s="532"/>
      <c r="DE130" s="532"/>
      <c r="DF130" s="532"/>
      <c r="DG130" s="532"/>
      <c r="DH130" s="532"/>
      <c r="DI130" s="532"/>
      <c r="DJ130" s="532"/>
      <c r="DK130" s="532"/>
      <c r="DL130" s="532"/>
      <c r="DM130" s="532"/>
      <c r="DN130" s="532"/>
      <c r="DO130" s="532"/>
      <c r="DP130" s="532"/>
      <c r="DQ130" s="532"/>
      <c r="DR130" s="532"/>
    </row>
    <row r="131" spans="1:129" ht="15">
      <c r="A131" s="9"/>
      <c r="B131" s="44" t="s">
        <v>7</v>
      </c>
      <c r="C131" s="14">
        <f aca="true" t="shared" si="56" ref="C131:H131">+(C130/C93)-1</f>
        <v>0.09653701071032073</v>
      </c>
      <c r="D131" s="14">
        <f t="shared" si="56"/>
        <v>-0.14183786054454917</v>
      </c>
      <c r="E131" s="14">
        <f t="shared" si="56"/>
        <v>-0.03693863845205636</v>
      </c>
      <c r="F131" s="14">
        <f t="shared" si="56"/>
        <v>-0.00641991602509373</v>
      </c>
      <c r="G131" s="14">
        <f t="shared" si="56"/>
        <v>0.11376121104018644</v>
      </c>
      <c r="H131" s="14">
        <f t="shared" si="56"/>
        <v>-0.00995892345101046</v>
      </c>
      <c r="I131" s="14"/>
      <c r="J131" s="14"/>
      <c r="P131" s="86"/>
      <c r="Q131" s="568"/>
      <c r="R131" s="558" t="e">
        <f>#REF!</f>
        <v>#REF!</v>
      </c>
      <c r="S131" s="584" t="e">
        <f>#REF!</f>
        <v>#REF!</v>
      </c>
      <c r="T131" s="109"/>
      <c r="U131" s="109"/>
      <c r="V131" s="109"/>
      <c r="W131" s="532"/>
      <c r="X131" s="532"/>
      <c r="Y131" s="532"/>
      <c r="Z131" s="738"/>
      <c r="AA131" s="738"/>
      <c r="AB131" s="738"/>
      <c r="AC131" s="738"/>
      <c r="AD131" s="532"/>
      <c r="AE131" s="532"/>
      <c r="AF131" s="532"/>
      <c r="AG131" s="532"/>
      <c r="AH131" s="532"/>
      <c r="AI131" s="532"/>
      <c r="AJ131" s="532"/>
      <c r="AK131" s="532"/>
      <c r="AL131" s="532"/>
      <c r="AM131" s="532"/>
      <c r="AN131" s="532"/>
      <c r="AO131" s="532"/>
      <c r="AP131" s="532"/>
      <c r="AQ131" s="532"/>
      <c r="AR131" s="532"/>
      <c r="AS131" s="532"/>
      <c r="AT131" s="532"/>
      <c r="AU131" s="532"/>
      <c r="AV131" s="532"/>
      <c r="AW131" s="532"/>
      <c r="AX131" s="532"/>
      <c r="AY131" s="532"/>
      <c r="AZ131" s="532"/>
      <c r="BA131" s="532"/>
      <c r="BB131" s="532"/>
      <c r="BC131" s="532"/>
      <c r="BD131" s="532"/>
      <c r="BE131" s="532"/>
      <c r="BF131" s="532"/>
      <c r="BG131" s="532"/>
      <c r="BH131" s="532"/>
      <c r="BI131" s="532"/>
      <c r="BJ131" s="532"/>
      <c r="BK131" s="532"/>
      <c r="BL131" s="532"/>
      <c r="BM131" s="532"/>
      <c r="BN131" s="532"/>
      <c r="BO131" s="532"/>
      <c r="BP131" s="532"/>
      <c r="BQ131" s="532"/>
      <c r="BR131" s="532"/>
      <c r="BS131" s="532"/>
      <c r="BT131" s="532"/>
      <c r="BU131" s="532"/>
      <c r="BV131" s="532"/>
      <c r="BW131" s="532"/>
      <c r="BX131" s="532"/>
      <c r="BY131" s="532"/>
      <c r="BZ131" s="532"/>
      <c r="CA131" s="532"/>
      <c r="CB131" s="532"/>
      <c r="CC131" s="532"/>
      <c r="CD131" s="532"/>
      <c r="CE131" s="532"/>
      <c r="CF131" s="532"/>
      <c r="CG131" s="532"/>
      <c r="CH131" s="532"/>
      <c r="CI131" s="532"/>
      <c r="CJ131" s="532"/>
      <c r="CK131" s="532"/>
      <c r="CL131" s="532"/>
      <c r="CM131" s="532"/>
      <c r="CN131" s="532"/>
      <c r="CO131" s="532"/>
      <c r="CP131" s="532"/>
      <c r="CQ131" s="532"/>
      <c r="CR131" s="532"/>
      <c r="CS131" s="532"/>
      <c r="CT131" s="532"/>
      <c r="CU131" s="532"/>
      <c r="CV131" s="532"/>
      <c r="CW131" s="532"/>
      <c r="CX131" s="532"/>
      <c r="CY131" s="532"/>
      <c r="CZ131" s="532"/>
      <c r="DA131" s="532"/>
      <c r="DB131" s="532"/>
      <c r="DC131" s="532"/>
      <c r="DD131" s="532"/>
      <c r="DE131" s="532"/>
      <c r="DF131" s="532"/>
      <c r="DG131" s="532"/>
      <c r="DH131" s="532"/>
      <c r="DI131" s="532"/>
      <c r="DJ131" s="532"/>
      <c r="DK131" s="532"/>
      <c r="DL131" s="532"/>
      <c r="DM131" s="532"/>
      <c r="DN131" s="532"/>
      <c r="DO131" s="532"/>
      <c r="DP131" s="532"/>
      <c r="DQ131" s="532"/>
      <c r="DR131" s="532"/>
      <c r="DS131" s="532"/>
      <c r="DT131" s="532"/>
      <c r="DU131" s="532"/>
      <c r="DV131" s="532"/>
      <c r="DW131" s="532"/>
      <c r="DX131" s="532"/>
      <c r="DY131" s="532"/>
    </row>
    <row r="132" spans="1:129" ht="13.5">
      <c r="A132" s="9"/>
      <c r="B132" s="55" t="s">
        <v>25</v>
      </c>
      <c r="C132" s="17">
        <f aca="true" t="shared" si="57" ref="C132:H132">+C124/C118</f>
        <v>24.297623033143623</v>
      </c>
      <c r="D132" s="17">
        <f t="shared" si="57"/>
        <v>23.641165350828423</v>
      </c>
      <c r="E132" s="17">
        <f t="shared" si="57"/>
        <v>25.932321928125674</v>
      </c>
      <c r="F132" s="17">
        <f t="shared" si="57"/>
        <v>27.121130406644376</v>
      </c>
      <c r="G132" s="17">
        <f t="shared" si="57"/>
        <v>28.41119141480508</v>
      </c>
      <c r="H132" s="17">
        <f t="shared" si="57"/>
        <v>26.481991183743684</v>
      </c>
      <c r="I132" s="17"/>
      <c r="J132" s="17"/>
      <c r="P132" s="86"/>
      <c r="Q132" s="568"/>
      <c r="R132" s="587" t="e">
        <f>#REF!</f>
        <v>#REF!</v>
      </c>
      <c r="S132" s="588" t="e">
        <f>#REF!</f>
        <v>#REF!</v>
      </c>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2"/>
      <c r="AY132" s="532"/>
      <c r="AZ132" s="532"/>
      <c r="BA132" s="532"/>
      <c r="BB132" s="532"/>
      <c r="BC132" s="532"/>
      <c r="BD132" s="532"/>
      <c r="BE132" s="532"/>
      <c r="BF132" s="532"/>
      <c r="BG132" s="532"/>
      <c r="BH132" s="532"/>
      <c r="BI132" s="532"/>
      <c r="BJ132" s="532"/>
      <c r="BK132" s="532"/>
      <c r="BL132" s="532"/>
      <c r="BM132" s="532"/>
      <c r="BN132" s="532"/>
      <c r="BO132" s="532"/>
      <c r="BP132" s="532"/>
      <c r="BQ132" s="532"/>
      <c r="BR132" s="532"/>
      <c r="BS132" s="532"/>
      <c r="BT132" s="532"/>
      <c r="BU132" s="532"/>
      <c r="BV132" s="532"/>
      <c r="BW132" s="532"/>
      <c r="BX132" s="532"/>
      <c r="BY132" s="532"/>
      <c r="BZ132" s="532"/>
      <c r="CA132" s="532"/>
      <c r="CB132" s="532"/>
      <c r="CC132" s="532"/>
      <c r="CD132" s="532"/>
      <c r="CE132" s="532"/>
      <c r="CF132" s="532"/>
      <c r="CG132" s="532"/>
      <c r="CH132" s="532"/>
      <c r="CI132" s="532"/>
      <c r="CJ132" s="532"/>
      <c r="CK132" s="532"/>
      <c r="CL132" s="532"/>
      <c r="CM132" s="532"/>
      <c r="CN132" s="532"/>
      <c r="CO132" s="532"/>
      <c r="CP132" s="532"/>
      <c r="CQ132" s="532"/>
      <c r="CR132" s="532"/>
      <c r="CS132" s="532"/>
      <c r="CT132" s="532"/>
      <c r="CU132" s="532"/>
      <c r="CV132" s="532"/>
      <c r="CW132" s="532"/>
      <c r="CX132" s="532"/>
      <c r="CY132" s="532"/>
      <c r="CZ132" s="532"/>
      <c r="DA132" s="532"/>
      <c r="DB132" s="532"/>
      <c r="DC132" s="532"/>
      <c r="DD132" s="532"/>
      <c r="DE132" s="532"/>
      <c r="DF132" s="532"/>
      <c r="DG132" s="532"/>
      <c r="DH132" s="532"/>
      <c r="DI132" s="532"/>
      <c r="DJ132" s="532"/>
      <c r="DK132" s="532"/>
      <c r="DL132" s="532"/>
      <c r="DM132" s="532"/>
      <c r="DN132" s="532"/>
      <c r="DO132" s="532"/>
      <c r="DP132" s="532"/>
      <c r="DQ132" s="532"/>
      <c r="DR132" s="532"/>
      <c r="DS132" s="532"/>
      <c r="DT132" s="532"/>
      <c r="DU132" s="532"/>
      <c r="DV132" s="532"/>
      <c r="DW132" s="532"/>
      <c r="DX132" s="532"/>
      <c r="DY132" s="532"/>
    </row>
    <row r="133" spans="1:129" ht="11.25">
      <c r="A133" s="8"/>
      <c r="B133" s="8" t="s">
        <v>7</v>
      </c>
      <c r="C133" s="14">
        <f aca="true" t="shared" si="58" ref="C133:H133">+(C132/C95)-1</f>
        <v>0.06414736685834121</v>
      </c>
      <c r="D133" s="14">
        <f t="shared" si="58"/>
        <v>-0.12943033175808505</v>
      </c>
      <c r="E133" s="14">
        <f t="shared" si="58"/>
        <v>-0.08536630931881795</v>
      </c>
      <c r="F133" s="14">
        <f t="shared" si="58"/>
        <v>-0.02288574214209005</v>
      </c>
      <c r="G133" s="14">
        <f t="shared" si="58"/>
        <v>0.09910823098253885</v>
      </c>
      <c r="H133" s="14">
        <f t="shared" si="58"/>
        <v>-0.08595443486495058</v>
      </c>
      <c r="I133" s="14"/>
      <c r="J133" s="14"/>
      <c r="P133" s="43"/>
      <c r="Q133" s="567"/>
      <c r="R133" s="558" t="e">
        <f>#REF!</f>
        <v>#REF!</v>
      </c>
      <c r="S133" s="584" t="e">
        <f>#REF!</f>
        <v>#REF!</v>
      </c>
      <c r="T133" s="532"/>
      <c r="U133" s="532"/>
      <c r="V133" s="532"/>
      <c r="W133" s="531"/>
      <c r="X133" s="531"/>
      <c r="Y133" s="531"/>
      <c r="Z133" s="532"/>
      <c r="AA133" s="532"/>
      <c r="AB133" s="532"/>
      <c r="AC133" s="532"/>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1"/>
      <c r="AY133" s="531"/>
      <c r="AZ133" s="531"/>
      <c r="BA133" s="531"/>
      <c r="BB133" s="531"/>
      <c r="BC133" s="531"/>
      <c r="BD133" s="531"/>
      <c r="BE133" s="531"/>
      <c r="BF133" s="531"/>
      <c r="BG133" s="531"/>
      <c r="BH133" s="531"/>
      <c r="BI133" s="531"/>
      <c r="BJ133" s="531"/>
      <c r="BK133" s="531"/>
      <c r="BL133" s="531"/>
      <c r="BM133" s="531"/>
      <c r="BN133" s="531"/>
      <c r="BO133" s="531"/>
      <c r="BP133" s="531"/>
      <c r="BQ133" s="531"/>
      <c r="BR133" s="531"/>
      <c r="BS133" s="531"/>
      <c r="BT133" s="531"/>
      <c r="BU133" s="531"/>
      <c r="BV133" s="531"/>
      <c r="BW133" s="531"/>
      <c r="BX133" s="531"/>
      <c r="BY133" s="531"/>
      <c r="BZ133" s="531"/>
      <c r="CA133" s="531"/>
      <c r="CB133" s="531"/>
      <c r="CC133" s="531"/>
      <c r="CD133" s="531"/>
      <c r="CE133" s="531"/>
      <c r="CF133" s="531"/>
      <c r="CG133" s="531"/>
      <c r="CH133" s="531"/>
      <c r="CI133" s="531"/>
      <c r="CJ133" s="531"/>
      <c r="CK133" s="531"/>
      <c r="CL133" s="531"/>
      <c r="CM133" s="531"/>
      <c r="CN133" s="531"/>
      <c r="CO133" s="531"/>
      <c r="CP133" s="531"/>
      <c r="CQ133" s="531"/>
      <c r="CR133" s="531"/>
      <c r="CS133" s="531"/>
      <c r="CT133" s="531"/>
      <c r="CU133" s="531"/>
      <c r="CV133" s="531"/>
      <c r="CW133" s="531"/>
      <c r="CX133" s="531"/>
      <c r="CY133" s="531"/>
      <c r="CZ133" s="531"/>
      <c r="DA133" s="531"/>
      <c r="DB133" s="531"/>
      <c r="DC133" s="531"/>
      <c r="DD133" s="531"/>
      <c r="DE133" s="531"/>
      <c r="DF133" s="531"/>
      <c r="DG133" s="531"/>
      <c r="DH133" s="531"/>
      <c r="DI133" s="531"/>
      <c r="DJ133" s="531"/>
      <c r="DK133" s="531"/>
      <c r="DL133" s="531"/>
      <c r="DM133" s="531"/>
      <c r="DN133" s="531"/>
      <c r="DO133" s="531"/>
      <c r="DP133" s="531"/>
      <c r="DQ133" s="531"/>
      <c r="DR133" s="531"/>
      <c r="DS133" s="531"/>
      <c r="DT133" s="531"/>
      <c r="DU133" s="531"/>
      <c r="DV133" s="531"/>
      <c r="DW133" s="531"/>
      <c r="DX133" s="531"/>
      <c r="DY133" s="531"/>
    </row>
    <row r="134" spans="16:129" ht="11.25">
      <c r="P134" s="43"/>
      <c r="Q134" s="565"/>
      <c r="R134" s="86" t="e">
        <f>#REF!</f>
        <v>#REF!</v>
      </c>
      <c r="S134" s="87" t="e">
        <f>#REF!</f>
        <v>#REF!</v>
      </c>
      <c r="T134" s="532"/>
      <c r="U134" s="532"/>
      <c r="V134" s="532"/>
      <c r="W134" s="109"/>
      <c r="X134" s="109"/>
      <c r="Y134" s="109"/>
      <c r="Z134" s="531"/>
      <c r="AA134" s="531"/>
      <c r="AB134" s="531"/>
      <c r="AC134" s="531"/>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c r="CJ134" s="109"/>
      <c r="CK134" s="109"/>
      <c r="CL134" s="109"/>
      <c r="CM134" s="109"/>
      <c r="CN134" s="109"/>
      <c r="CO134" s="109"/>
      <c r="CP134" s="109"/>
      <c r="CQ134" s="109"/>
      <c r="CR134" s="109"/>
      <c r="CS134" s="109"/>
      <c r="CT134" s="109"/>
      <c r="CU134" s="109"/>
      <c r="CV134" s="109"/>
      <c r="CW134" s="109"/>
      <c r="CX134" s="109"/>
      <c r="CY134" s="109"/>
      <c r="CZ134" s="109"/>
      <c r="DA134" s="109"/>
      <c r="DB134" s="109"/>
      <c r="DC134" s="109"/>
      <c r="DD134" s="109"/>
      <c r="DE134" s="109"/>
      <c r="DF134" s="109"/>
      <c r="DG134" s="109"/>
      <c r="DH134" s="109"/>
      <c r="DI134" s="109"/>
      <c r="DJ134" s="109"/>
      <c r="DK134" s="109"/>
      <c r="DL134" s="109"/>
      <c r="DM134" s="109"/>
      <c r="DN134" s="109"/>
      <c r="DO134" s="109"/>
      <c r="DP134" s="109"/>
      <c r="DQ134" s="109"/>
      <c r="DR134" s="109"/>
      <c r="DS134" s="109"/>
      <c r="DT134" s="109"/>
      <c r="DU134" s="109"/>
      <c r="DV134" s="109"/>
      <c r="DW134" s="109"/>
      <c r="DX134" s="109"/>
      <c r="DY134" s="109"/>
    </row>
    <row r="135" spans="1:129" ht="11.25">
      <c r="A135" s="7" t="s">
        <v>2</v>
      </c>
      <c r="B135" s="7" t="s">
        <v>12</v>
      </c>
      <c r="C135" s="19">
        <v>222025</v>
      </c>
      <c r="D135" s="19">
        <v>204515</v>
      </c>
      <c r="E135" s="19">
        <v>256391</v>
      </c>
      <c r="F135" s="19">
        <v>254868</v>
      </c>
      <c r="G135" s="19">
        <v>264141</v>
      </c>
      <c r="H135" s="19">
        <v>254302</v>
      </c>
      <c r="P135" s="88"/>
      <c r="Q135" s="569"/>
      <c r="R135" s="83" t="e">
        <f>#REF!</f>
        <v>#REF!</v>
      </c>
      <c r="S135" s="577" t="e">
        <f>#REF!</f>
        <v>#REF!</v>
      </c>
      <c r="T135" s="110"/>
      <c r="U135" s="110"/>
      <c r="V135" s="110"/>
      <c r="W135" s="533"/>
      <c r="X135" s="534" t="e">
        <f>+V140*S121</f>
        <v>#REF!</v>
      </c>
      <c r="Y135" s="534"/>
      <c r="Z135" s="109"/>
      <c r="AA135" s="109"/>
      <c r="AB135" s="109"/>
      <c r="AC135" s="109"/>
      <c r="AD135" s="533"/>
      <c r="AE135" s="533"/>
      <c r="AF135" s="533"/>
      <c r="AG135" s="533"/>
      <c r="AH135" s="533"/>
      <c r="AI135" s="533"/>
      <c r="AJ135" s="533"/>
      <c r="AK135" s="533"/>
      <c r="AL135" s="533"/>
      <c r="AM135" s="533"/>
      <c r="AN135" s="533"/>
      <c r="AO135" s="533"/>
      <c r="AP135" s="533"/>
      <c r="AQ135" s="533"/>
      <c r="AR135" s="533"/>
      <c r="AS135" s="533"/>
      <c r="AT135" s="533"/>
      <c r="AU135" s="533"/>
      <c r="AV135" s="533"/>
      <c r="AW135" s="533"/>
      <c r="AX135" s="533"/>
      <c r="AY135" s="533"/>
      <c r="AZ135" s="533"/>
      <c r="BA135" s="533"/>
      <c r="BB135" s="533"/>
      <c r="BC135" s="533"/>
      <c r="BD135" s="533"/>
      <c r="BE135" s="533"/>
      <c r="BF135" s="533"/>
      <c r="BG135" s="533"/>
      <c r="BH135" s="533"/>
      <c r="BI135" s="533"/>
      <c r="BJ135" s="533"/>
      <c r="BK135" s="533"/>
      <c r="BL135" s="533"/>
      <c r="BM135" s="533"/>
      <c r="BN135" s="533"/>
      <c r="BO135" s="533"/>
      <c r="BP135" s="533"/>
      <c r="BQ135" s="533"/>
      <c r="BR135" s="533"/>
      <c r="BS135" s="533"/>
      <c r="BT135" s="533"/>
      <c r="BU135" s="533"/>
      <c r="BV135" s="533"/>
      <c r="BW135" s="533"/>
      <c r="BX135" s="533"/>
      <c r="BY135" s="533"/>
      <c r="BZ135" s="533"/>
      <c r="CA135" s="533"/>
      <c r="CB135" s="533"/>
      <c r="CC135" s="533"/>
      <c r="CD135" s="533"/>
      <c r="CE135" s="533"/>
      <c r="CF135" s="533"/>
      <c r="CG135" s="533"/>
      <c r="CH135" s="533"/>
      <c r="CI135" s="533"/>
      <c r="CJ135" s="533"/>
      <c r="CK135" s="533"/>
      <c r="CL135" s="533"/>
      <c r="CM135" s="533"/>
      <c r="CN135" s="533"/>
      <c r="CO135" s="533"/>
      <c r="CP135" s="533"/>
      <c r="CQ135" s="533"/>
      <c r="CR135" s="533"/>
      <c r="CS135" s="533"/>
      <c r="CT135" s="533"/>
      <c r="CU135" s="533"/>
      <c r="CV135" s="533"/>
      <c r="CW135" s="533"/>
      <c r="CX135" s="533"/>
      <c r="CY135" s="533"/>
      <c r="CZ135" s="533"/>
      <c r="DA135" s="533"/>
      <c r="DB135" s="533"/>
      <c r="DC135" s="533"/>
      <c r="DD135" s="533"/>
      <c r="DE135" s="533"/>
      <c r="DF135" s="533"/>
      <c r="DG135" s="533"/>
      <c r="DH135" s="533"/>
      <c r="DI135" s="533"/>
      <c r="DJ135" s="533"/>
      <c r="DK135" s="533"/>
      <c r="DL135" s="533"/>
      <c r="DM135" s="533"/>
      <c r="DN135" s="533"/>
      <c r="DO135" s="533"/>
      <c r="DP135" s="533"/>
      <c r="DQ135" s="533"/>
      <c r="DR135" s="533"/>
      <c r="DS135" s="533"/>
      <c r="DT135" s="533"/>
      <c r="DU135" s="533"/>
      <c r="DV135" s="533"/>
      <c r="DW135" s="533"/>
      <c r="DX135" s="533"/>
      <c r="DY135" s="533"/>
    </row>
    <row r="136" spans="1:129" ht="11.25">
      <c r="A136" s="9"/>
      <c r="B136" s="9" t="s">
        <v>13</v>
      </c>
      <c r="C136" s="6">
        <v>1978</v>
      </c>
      <c r="D136" s="6">
        <v>1991</v>
      </c>
      <c r="E136" s="6">
        <v>2099</v>
      </c>
      <c r="F136" s="6">
        <v>2399</v>
      </c>
      <c r="G136" s="6">
        <v>2273</v>
      </c>
      <c r="H136" s="6">
        <v>2836</v>
      </c>
      <c r="P136" s="83"/>
      <c r="Q136" s="564"/>
      <c r="R136" s="83" t="e">
        <f>#REF!</f>
        <v>#REF!</v>
      </c>
      <c r="S136" s="577" t="e">
        <f>#REF!</f>
        <v>#REF!</v>
      </c>
      <c r="T136" s="110"/>
      <c r="U136" s="110"/>
      <c r="V136" s="110"/>
      <c r="W136" s="110"/>
      <c r="X136" s="534" t="e">
        <f>+V141*S122</f>
        <v>#REF!</v>
      </c>
      <c r="Y136" s="534"/>
      <c r="AC136" s="533"/>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c r="CR136" s="110"/>
      <c r="CS136" s="110"/>
      <c r="CT136" s="110"/>
      <c r="CU136" s="110"/>
      <c r="CV136" s="110"/>
      <c r="CW136" s="110"/>
      <c r="CX136" s="110"/>
      <c r="CY136" s="110"/>
      <c r="CZ136" s="110"/>
      <c r="DA136" s="110"/>
      <c r="DB136" s="110"/>
      <c r="DC136" s="110"/>
      <c r="DD136" s="110"/>
      <c r="DE136" s="110"/>
      <c r="DF136" s="110"/>
      <c r="DG136" s="110"/>
      <c r="DH136" s="110"/>
      <c r="DI136" s="110"/>
      <c r="DJ136" s="110"/>
      <c r="DK136" s="110"/>
      <c r="DL136" s="110"/>
      <c r="DM136" s="110"/>
      <c r="DN136" s="110"/>
      <c r="DO136" s="110"/>
      <c r="DP136" s="110"/>
      <c r="DQ136" s="110"/>
      <c r="DR136" s="110"/>
      <c r="DS136" s="110"/>
      <c r="DT136" s="110"/>
      <c r="DU136" s="110"/>
      <c r="DV136" s="110"/>
      <c r="DW136" s="110"/>
      <c r="DX136" s="110"/>
      <c r="DY136" s="110"/>
    </row>
    <row r="137" spans="1:129" ht="13.5">
      <c r="A137" s="10"/>
      <c r="B137" s="10" t="s">
        <v>14</v>
      </c>
      <c r="C137" s="16">
        <v>2332642</v>
      </c>
      <c r="D137" s="16">
        <v>2110752</v>
      </c>
      <c r="E137" s="16">
        <v>2114025</v>
      </c>
      <c r="F137" s="16">
        <v>2013519</v>
      </c>
      <c r="G137" s="16">
        <v>2098942</v>
      </c>
      <c r="H137" s="16">
        <v>2188626</v>
      </c>
      <c r="I137" s="11"/>
      <c r="J137" s="11"/>
      <c r="K137" s="11"/>
      <c r="L137" s="11"/>
      <c r="M137" s="11"/>
      <c r="N137" s="11"/>
      <c r="P137" s="84"/>
      <c r="Q137" s="570"/>
      <c r="R137" s="556" t="e">
        <f>#REF!</f>
        <v>#REF!</v>
      </c>
      <c r="S137" s="579" t="e">
        <f>#REF!</f>
        <v>#REF!</v>
      </c>
      <c r="T137" s="110"/>
      <c r="U137" s="110"/>
      <c r="V137" s="110"/>
      <c r="W137" s="520"/>
      <c r="X137" s="534" t="e">
        <f>+V142*S123</f>
        <v>#REF!</v>
      </c>
      <c r="Y137" s="534"/>
      <c r="AC137" s="110"/>
      <c r="AD137" s="520"/>
      <c r="AE137" s="520"/>
      <c r="AF137" s="520"/>
      <c r="AG137" s="520"/>
      <c r="AH137" s="520"/>
      <c r="AI137" s="520"/>
      <c r="AJ137" s="520"/>
      <c r="AK137" s="520"/>
      <c r="AL137" s="520"/>
      <c r="AM137" s="520"/>
      <c r="AN137" s="520"/>
      <c r="AO137" s="520"/>
      <c r="AP137" s="520"/>
      <c r="AQ137" s="520"/>
      <c r="AR137" s="520"/>
      <c r="AS137" s="520"/>
      <c r="AT137" s="520"/>
      <c r="AU137" s="520"/>
      <c r="AV137" s="520"/>
      <c r="AW137" s="520"/>
      <c r="AX137" s="520"/>
      <c r="AY137" s="520"/>
      <c r="AZ137" s="520"/>
      <c r="BA137" s="520"/>
      <c r="BB137" s="520"/>
      <c r="BC137" s="520"/>
      <c r="BD137" s="520"/>
      <c r="BE137" s="520"/>
      <c r="BF137" s="520"/>
      <c r="BG137" s="520"/>
      <c r="BH137" s="520"/>
      <c r="BI137" s="520"/>
      <c r="BJ137" s="520"/>
      <c r="BK137" s="520"/>
      <c r="BL137" s="520"/>
      <c r="BM137" s="520"/>
      <c r="BN137" s="520"/>
      <c r="BO137" s="520"/>
      <c r="BP137" s="520"/>
      <c r="BQ137" s="520"/>
      <c r="BR137" s="520"/>
      <c r="BS137" s="520"/>
      <c r="BT137" s="520"/>
      <c r="BU137" s="520"/>
      <c r="BV137" s="520"/>
      <c r="BW137" s="520"/>
      <c r="BX137" s="520"/>
      <c r="BY137" s="520"/>
      <c r="BZ137" s="520"/>
      <c r="CA137" s="520"/>
      <c r="CB137" s="520"/>
      <c r="CC137" s="520"/>
      <c r="CD137" s="520"/>
      <c r="CE137" s="520"/>
      <c r="CF137" s="520"/>
      <c r="CG137" s="520"/>
      <c r="CH137" s="520"/>
      <c r="CI137" s="520"/>
      <c r="CJ137" s="520"/>
      <c r="CK137" s="520"/>
      <c r="CL137" s="520"/>
      <c r="CM137" s="520"/>
      <c r="CN137" s="520"/>
      <c r="CO137" s="520"/>
      <c r="CP137" s="520"/>
      <c r="CQ137" s="520"/>
      <c r="CR137" s="520"/>
      <c r="CS137" s="520"/>
      <c r="CT137" s="520"/>
      <c r="CU137" s="520"/>
      <c r="CV137" s="520"/>
      <c r="CW137" s="520"/>
      <c r="CX137" s="520"/>
      <c r="CY137" s="520"/>
      <c r="CZ137" s="520"/>
      <c r="DA137" s="520"/>
      <c r="DB137" s="520"/>
      <c r="DC137" s="520"/>
      <c r="DD137" s="520"/>
      <c r="DE137" s="520"/>
      <c r="DF137" s="520"/>
      <c r="DG137" s="520"/>
      <c r="DH137" s="520"/>
      <c r="DI137" s="520"/>
      <c r="DJ137" s="520"/>
      <c r="DK137" s="520"/>
      <c r="DL137" s="520"/>
      <c r="DM137" s="520"/>
      <c r="DN137" s="520"/>
      <c r="DO137" s="520"/>
      <c r="DP137" s="520"/>
      <c r="DQ137" s="520"/>
      <c r="DR137" s="520"/>
      <c r="DS137" s="520"/>
      <c r="DT137" s="520"/>
      <c r="DU137" s="520"/>
      <c r="DV137" s="520"/>
      <c r="DW137" s="520"/>
      <c r="DX137" s="520"/>
      <c r="DY137" s="520"/>
    </row>
    <row r="138" spans="1:129" ht="11.25">
      <c r="A138" s="9"/>
      <c r="B138" s="9" t="s">
        <v>15</v>
      </c>
      <c r="C138" s="22">
        <f aca="true" t="shared" si="59" ref="C138:H138">+C135+C136+C137</f>
        <v>2556645</v>
      </c>
      <c r="D138" s="22">
        <f t="shared" si="59"/>
        <v>2317258</v>
      </c>
      <c r="E138" s="22">
        <f t="shared" si="59"/>
        <v>2372515</v>
      </c>
      <c r="F138" s="22">
        <f t="shared" si="59"/>
        <v>2270786</v>
      </c>
      <c r="G138" s="22">
        <f t="shared" si="59"/>
        <v>2365356</v>
      </c>
      <c r="H138" s="22">
        <f t="shared" si="59"/>
        <v>2445764</v>
      </c>
      <c r="J138" s="26"/>
      <c r="P138" s="88"/>
      <c r="Q138" s="569"/>
      <c r="R138" s="83" t="e">
        <f>#REF!</f>
        <v>#REF!</v>
      </c>
      <c r="S138" s="577" t="e">
        <f>#REF!</f>
        <v>#REF!</v>
      </c>
      <c r="T138" s="110"/>
      <c r="U138" s="110"/>
      <c r="V138" s="110"/>
      <c r="W138" s="533"/>
      <c r="X138" s="534" t="e">
        <f>+V143*S124</f>
        <v>#REF!</v>
      </c>
      <c r="Y138" s="534"/>
      <c r="AC138" s="520"/>
      <c r="AD138" s="533"/>
      <c r="AE138" s="533"/>
      <c r="AF138" s="533"/>
      <c r="AG138" s="533"/>
      <c r="AH138" s="533"/>
      <c r="AI138" s="533"/>
      <c r="AJ138" s="533"/>
      <c r="AK138" s="533"/>
      <c r="AL138" s="533"/>
      <c r="AM138" s="533"/>
      <c r="AN138" s="533"/>
      <c r="AO138" s="533"/>
      <c r="AP138" s="533"/>
      <c r="AQ138" s="533"/>
      <c r="AR138" s="533"/>
      <c r="AS138" s="533"/>
      <c r="AT138" s="533"/>
      <c r="AU138" s="533"/>
      <c r="AV138" s="533"/>
      <c r="AW138" s="533"/>
      <c r="AX138" s="533"/>
      <c r="AY138" s="533"/>
      <c r="AZ138" s="533"/>
      <c r="BA138" s="533"/>
      <c r="BB138" s="533"/>
      <c r="BC138" s="533"/>
      <c r="BD138" s="533"/>
      <c r="BE138" s="533"/>
      <c r="BF138" s="533"/>
      <c r="BG138" s="533"/>
      <c r="BH138" s="533"/>
      <c r="BI138" s="533"/>
      <c r="BJ138" s="533"/>
      <c r="BK138" s="533"/>
      <c r="BL138" s="533"/>
      <c r="BM138" s="533"/>
      <c r="BN138" s="533"/>
      <c r="BO138" s="533"/>
      <c r="BP138" s="533"/>
      <c r="BQ138" s="533"/>
      <c r="BR138" s="533"/>
      <c r="BS138" s="533"/>
      <c r="BT138" s="533"/>
      <c r="BU138" s="533"/>
      <c r="BV138" s="533"/>
      <c r="BW138" s="533"/>
      <c r="BX138" s="533"/>
      <c r="BY138" s="533"/>
      <c r="BZ138" s="533"/>
      <c r="CA138" s="533"/>
      <c r="CB138" s="533"/>
      <c r="CC138" s="533"/>
      <c r="CD138" s="533"/>
      <c r="CE138" s="533"/>
      <c r="CF138" s="533"/>
      <c r="CG138" s="533"/>
      <c r="CH138" s="533"/>
      <c r="CI138" s="533"/>
      <c r="CJ138" s="533"/>
      <c r="CK138" s="533"/>
      <c r="CL138" s="533"/>
      <c r="CM138" s="533"/>
      <c r="CN138" s="533"/>
      <c r="CO138" s="533"/>
      <c r="CP138" s="533"/>
      <c r="CQ138" s="533"/>
      <c r="CR138" s="533"/>
      <c r="CS138" s="533"/>
      <c r="CT138" s="533"/>
      <c r="CU138" s="533"/>
      <c r="CV138" s="533"/>
      <c r="CW138" s="533"/>
      <c r="CX138" s="533"/>
      <c r="CY138" s="533"/>
      <c r="CZ138" s="533"/>
      <c r="DA138" s="533"/>
      <c r="DB138" s="533"/>
      <c r="DC138" s="533"/>
      <c r="DD138" s="533"/>
      <c r="DE138" s="533"/>
      <c r="DF138" s="533"/>
      <c r="DG138" s="533"/>
      <c r="DH138" s="533"/>
      <c r="DI138" s="533"/>
      <c r="DJ138" s="533"/>
      <c r="DK138" s="533"/>
      <c r="DL138" s="533"/>
      <c r="DM138" s="533"/>
      <c r="DN138" s="533"/>
      <c r="DO138" s="533"/>
      <c r="DP138" s="533"/>
      <c r="DQ138" s="533"/>
      <c r="DR138" s="533"/>
      <c r="DS138" s="533"/>
      <c r="DT138" s="533"/>
      <c r="DU138" s="533"/>
      <c r="DV138" s="533"/>
      <c r="DW138" s="533"/>
      <c r="DX138" s="533"/>
      <c r="DY138" s="533"/>
    </row>
    <row r="139" spans="1:129" ht="11.25">
      <c r="A139" s="9"/>
      <c r="B139" s="9"/>
      <c r="J139" s="15"/>
      <c r="P139" s="89"/>
      <c r="Q139" s="571"/>
      <c r="R139" s="84"/>
      <c r="S139" s="580"/>
      <c r="T139" s="520"/>
      <c r="U139" s="109"/>
      <c r="V139" s="542" t="s">
        <v>166</v>
      </c>
      <c r="W139" s="534"/>
      <c r="X139" s="534"/>
      <c r="Y139" s="534"/>
      <c r="Z139" s="107"/>
      <c r="AC139" s="533"/>
      <c r="AD139" s="534"/>
      <c r="AE139" s="534"/>
      <c r="AF139" s="534"/>
      <c r="AG139" s="534"/>
      <c r="AH139" s="534"/>
      <c r="AI139" s="534"/>
      <c r="AJ139" s="534"/>
      <c r="AK139" s="534"/>
      <c r="AL139" s="534"/>
      <c r="AM139" s="534"/>
      <c r="AN139" s="534"/>
      <c r="AO139" s="534"/>
      <c r="AP139" s="534"/>
      <c r="AQ139" s="534"/>
      <c r="AR139" s="534"/>
      <c r="AS139" s="534"/>
      <c r="AT139" s="534"/>
      <c r="AU139" s="534"/>
      <c r="AV139" s="534"/>
      <c r="AW139" s="534"/>
      <c r="AX139" s="534"/>
      <c r="AY139" s="534"/>
      <c r="AZ139" s="534"/>
      <c r="BA139" s="534"/>
      <c r="BB139" s="534"/>
      <c r="BC139" s="534"/>
      <c r="BD139" s="534"/>
      <c r="BE139" s="534"/>
      <c r="BF139" s="534"/>
      <c r="BG139" s="534"/>
      <c r="BH139" s="534"/>
      <c r="BI139" s="534"/>
      <c r="BJ139" s="534"/>
      <c r="BK139" s="534"/>
      <c r="BL139" s="534"/>
      <c r="BM139" s="534"/>
      <c r="BN139" s="534"/>
      <c r="BO139" s="534"/>
      <c r="BP139" s="534"/>
      <c r="BQ139" s="534"/>
      <c r="BR139" s="534"/>
      <c r="BS139" s="534"/>
      <c r="BT139" s="534"/>
      <c r="BU139" s="534"/>
      <c r="BV139" s="534"/>
      <c r="BW139" s="534"/>
      <c r="BX139" s="534"/>
      <c r="BY139" s="534"/>
      <c r="BZ139" s="534"/>
      <c r="CA139" s="534"/>
      <c r="CB139" s="534"/>
      <c r="CC139" s="534"/>
      <c r="CD139" s="534"/>
      <c r="CE139" s="534"/>
      <c r="CF139" s="534"/>
      <c r="CG139" s="534"/>
      <c r="CH139" s="534"/>
      <c r="CI139" s="534"/>
      <c r="CJ139" s="534"/>
      <c r="CK139" s="534"/>
      <c r="CL139" s="534"/>
      <c r="CM139" s="534"/>
      <c r="CN139" s="534"/>
      <c r="CO139" s="534"/>
      <c r="CP139" s="534"/>
      <c r="CQ139" s="534"/>
      <c r="CR139" s="534"/>
      <c r="CS139" s="534"/>
      <c r="CT139" s="534"/>
      <c r="CU139" s="534"/>
      <c r="CV139" s="534"/>
      <c r="CW139" s="534"/>
      <c r="CX139" s="534"/>
      <c r="CY139" s="534"/>
      <c r="CZ139" s="534"/>
      <c r="DA139" s="534"/>
      <c r="DB139" s="534"/>
      <c r="DC139" s="534"/>
      <c r="DD139" s="534"/>
      <c r="DE139" s="534"/>
      <c r="DF139" s="534"/>
      <c r="DG139" s="534"/>
      <c r="DH139" s="534"/>
      <c r="DI139" s="534"/>
      <c r="DJ139" s="534"/>
      <c r="DK139" s="534"/>
      <c r="DL139" s="534"/>
      <c r="DM139" s="534"/>
      <c r="DN139" s="534"/>
      <c r="DO139" s="534"/>
      <c r="DP139" s="534"/>
      <c r="DQ139" s="534"/>
      <c r="DR139" s="534"/>
      <c r="DS139" s="534"/>
      <c r="DT139" s="534"/>
      <c r="DU139" s="534"/>
      <c r="DV139" s="534"/>
      <c r="DW139" s="534"/>
      <c r="DX139" s="534"/>
      <c r="DY139" s="534"/>
    </row>
    <row r="140" spans="1:129" ht="11.25">
      <c r="A140" s="9"/>
      <c r="B140" s="60" t="s">
        <v>27</v>
      </c>
      <c r="C140" s="39">
        <f aca="true" t="shared" si="60" ref="C140:H143">+C135/C121</f>
        <v>1.633617835332205</v>
      </c>
      <c r="D140" s="39">
        <f t="shared" si="60"/>
        <v>1.5960402375545306</v>
      </c>
      <c r="E140" s="39">
        <f t="shared" si="60"/>
        <v>1.5582763545750145</v>
      </c>
      <c r="F140" s="39">
        <f t="shared" si="60"/>
        <v>1.507291974688036</v>
      </c>
      <c r="G140" s="39">
        <f t="shared" si="60"/>
        <v>1.5044682777907514</v>
      </c>
      <c r="H140" s="39">
        <f t="shared" si="60"/>
        <v>1.5697557422485047</v>
      </c>
      <c r="I140" s="39"/>
      <c r="J140" s="39"/>
      <c r="K140" s="39"/>
      <c r="L140" s="39"/>
      <c r="M140" s="39"/>
      <c r="N140" s="39"/>
      <c r="P140" s="89"/>
      <c r="Q140" s="571"/>
      <c r="R140" s="88"/>
      <c r="S140" s="581" t="e">
        <f>#REF!</f>
        <v>#REF!</v>
      </c>
      <c r="T140" s="534"/>
      <c r="U140" s="560">
        <v>0.83</v>
      </c>
      <c r="V140" s="550" t="e">
        <f>+U140*S140</f>
        <v>#REF!</v>
      </c>
      <c r="W140" s="534"/>
      <c r="Z140" s="534"/>
      <c r="AA140" s="534"/>
      <c r="AB140" s="534"/>
      <c r="AC140" s="534"/>
      <c r="AD140" s="534"/>
      <c r="AE140" s="534"/>
      <c r="AF140" s="534"/>
      <c r="AG140" s="534"/>
      <c r="AH140" s="534"/>
      <c r="AI140" s="534"/>
      <c r="AJ140" s="534"/>
      <c r="AK140" s="534"/>
      <c r="AL140" s="534"/>
      <c r="AM140" s="534"/>
      <c r="AN140" s="534"/>
      <c r="AO140" s="534"/>
      <c r="AP140" s="534"/>
      <c r="AQ140" s="534"/>
      <c r="AR140" s="534"/>
      <c r="AS140" s="534"/>
      <c r="AT140" s="534"/>
      <c r="AU140" s="534"/>
      <c r="AV140" s="534"/>
      <c r="AW140" s="534"/>
      <c r="AX140" s="534"/>
      <c r="AY140" s="534"/>
      <c r="AZ140" s="534"/>
      <c r="BA140" s="534"/>
      <c r="BB140" s="534"/>
      <c r="BC140" s="534"/>
      <c r="BD140" s="534"/>
      <c r="BE140" s="534"/>
      <c r="BF140" s="534"/>
      <c r="BG140" s="534"/>
      <c r="BH140" s="534"/>
      <c r="BI140" s="534"/>
      <c r="BJ140" s="534"/>
      <c r="BK140" s="534"/>
      <c r="BL140" s="534"/>
      <c r="BM140" s="534"/>
      <c r="BN140" s="534"/>
      <c r="BO140" s="534"/>
      <c r="BP140" s="534"/>
      <c r="BQ140" s="534"/>
      <c r="BR140" s="534"/>
      <c r="BS140" s="534"/>
      <c r="BT140" s="534"/>
      <c r="BU140" s="534"/>
      <c r="BV140" s="534"/>
      <c r="BW140" s="534"/>
      <c r="BX140" s="534"/>
      <c r="BY140" s="534"/>
      <c r="BZ140" s="534"/>
      <c r="CA140" s="534"/>
      <c r="CB140" s="534"/>
      <c r="CC140" s="534"/>
      <c r="CD140" s="534"/>
      <c r="CE140" s="534"/>
      <c r="CF140" s="534"/>
      <c r="CG140" s="534"/>
      <c r="CH140" s="534"/>
      <c r="CI140" s="534"/>
      <c r="CJ140" s="534"/>
      <c r="CK140" s="534"/>
      <c r="CL140" s="534"/>
      <c r="CM140" s="534"/>
      <c r="CN140" s="534"/>
      <c r="CO140" s="534"/>
      <c r="CP140" s="534"/>
      <c r="CQ140" s="534"/>
      <c r="CR140" s="534"/>
      <c r="CS140" s="534"/>
      <c r="CT140" s="534"/>
      <c r="CU140" s="534"/>
      <c r="CV140" s="534"/>
      <c r="CW140" s="534"/>
      <c r="CX140" s="534"/>
      <c r="CY140" s="534"/>
      <c r="CZ140" s="534"/>
      <c r="DA140" s="534"/>
      <c r="DB140" s="534"/>
      <c r="DC140" s="534"/>
      <c r="DD140" s="534"/>
      <c r="DE140" s="534"/>
      <c r="DF140" s="534"/>
      <c r="DG140" s="534"/>
      <c r="DH140" s="534"/>
      <c r="DI140" s="534"/>
      <c r="DJ140" s="534"/>
      <c r="DK140" s="534"/>
      <c r="DL140" s="534"/>
      <c r="DM140" s="534"/>
      <c r="DN140" s="534"/>
      <c r="DO140" s="534"/>
      <c r="DP140" s="534"/>
      <c r="DQ140" s="534"/>
      <c r="DR140" s="534"/>
      <c r="DS140" s="534"/>
      <c r="DT140" s="534"/>
      <c r="DU140" s="534"/>
      <c r="DV140" s="534"/>
      <c r="DW140" s="534"/>
      <c r="DX140" s="534"/>
      <c r="DY140" s="534"/>
    </row>
    <row r="141" spans="1:129" ht="11.25">
      <c r="A141" s="9"/>
      <c r="B141" s="61" t="s">
        <v>28</v>
      </c>
      <c r="C141" s="17">
        <f t="shared" si="60"/>
        <v>1.8417132216014898</v>
      </c>
      <c r="D141" s="17">
        <f t="shared" si="60"/>
        <v>1.6577851790174853</v>
      </c>
      <c r="E141" s="17">
        <f t="shared" si="60"/>
        <v>1.778813559322034</v>
      </c>
      <c r="F141" s="17">
        <f t="shared" si="60"/>
        <v>1.6297554347826086</v>
      </c>
      <c r="G141" s="17">
        <f t="shared" si="60"/>
        <v>1.5928521373510862</v>
      </c>
      <c r="H141" s="17">
        <f t="shared" si="60"/>
        <v>1.6317606444188724</v>
      </c>
      <c r="I141" s="17"/>
      <c r="J141" s="17"/>
      <c r="K141" s="17"/>
      <c r="L141" s="17"/>
      <c r="M141" s="17"/>
      <c r="N141" s="17"/>
      <c r="P141" s="90"/>
      <c r="Q141" s="572"/>
      <c r="R141" s="89"/>
      <c r="S141" s="581" t="e">
        <f>#REF!</f>
        <v>#REF!</v>
      </c>
      <c r="T141" s="534"/>
      <c r="U141" s="554">
        <v>0.83</v>
      </c>
      <c r="V141" s="551" t="e">
        <f>+U141*S141</f>
        <v>#REF!</v>
      </c>
      <c r="W141" s="535"/>
      <c r="X141" s="535"/>
      <c r="Y141" s="535"/>
      <c r="Z141" s="534"/>
      <c r="AA141" s="534"/>
      <c r="AB141" s="534"/>
      <c r="AC141" s="534"/>
      <c r="AD141" s="535"/>
      <c r="AE141" s="535"/>
      <c r="AF141" s="535"/>
      <c r="AG141" s="535"/>
      <c r="AH141" s="535"/>
      <c r="AI141" s="535"/>
      <c r="AJ141" s="535"/>
      <c r="AK141" s="535"/>
      <c r="AL141" s="535"/>
      <c r="AM141" s="535"/>
      <c r="AN141" s="535"/>
      <c r="AO141" s="535"/>
      <c r="AP141" s="535"/>
      <c r="AQ141" s="535"/>
      <c r="AR141" s="535"/>
      <c r="AS141" s="535"/>
      <c r="AT141" s="535"/>
      <c r="AU141" s="535"/>
      <c r="AV141" s="535"/>
      <c r="AW141" s="535"/>
      <c r="AX141" s="535"/>
      <c r="AY141" s="535"/>
      <c r="AZ141" s="535"/>
      <c r="BA141" s="535"/>
      <c r="BB141" s="535"/>
      <c r="BC141" s="535"/>
      <c r="BD141" s="535"/>
      <c r="BE141" s="535"/>
      <c r="BF141" s="535"/>
      <c r="BG141" s="535"/>
      <c r="BH141" s="535"/>
      <c r="BI141" s="535"/>
      <c r="BJ141" s="535"/>
      <c r="BK141" s="535"/>
      <c r="BL141" s="535"/>
      <c r="BM141" s="535"/>
      <c r="BN141" s="535"/>
      <c r="BO141" s="535"/>
      <c r="BP141" s="535"/>
      <c r="BQ141" s="535"/>
      <c r="BR141" s="535"/>
      <c r="BS141" s="535"/>
      <c r="BT141" s="535"/>
      <c r="BU141" s="535"/>
      <c r="BV141" s="535"/>
      <c r="BW141" s="535"/>
      <c r="BX141" s="535"/>
      <c r="BY141" s="535"/>
      <c r="BZ141" s="535"/>
      <c r="CA141" s="535"/>
      <c r="CB141" s="535"/>
      <c r="CC141" s="535"/>
      <c r="CD141" s="535"/>
      <c r="CE141" s="535"/>
      <c r="CF141" s="535"/>
      <c r="CG141" s="535"/>
      <c r="CH141" s="535"/>
      <c r="CI141" s="535"/>
      <c r="CJ141" s="535"/>
      <c r="CK141" s="535"/>
      <c r="CL141" s="535"/>
      <c r="CM141" s="535"/>
      <c r="CN141" s="535"/>
      <c r="CO141" s="535"/>
      <c r="CP141" s="535"/>
      <c r="CQ141" s="535"/>
      <c r="CR141" s="535"/>
      <c r="CS141" s="535"/>
      <c r="CT141" s="535"/>
      <c r="CU141" s="535"/>
      <c r="CV141" s="535"/>
      <c r="CW141" s="535"/>
      <c r="CX141" s="535"/>
      <c r="CY141" s="535"/>
      <c r="CZ141" s="535"/>
      <c r="DA141" s="535"/>
      <c r="DB141" s="535"/>
      <c r="DC141" s="535"/>
      <c r="DD141" s="535"/>
      <c r="DE141" s="535"/>
      <c r="DF141" s="535"/>
      <c r="DG141" s="535"/>
      <c r="DH141" s="535"/>
      <c r="DI141" s="535"/>
      <c r="DJ141" s="535"/>
      <c r="DK141" s="535"/>
      <c r="DL141" s="535"/>
      <c r="DM141" s="535"/>
      <c r="DN141" s="535"/>
      <c r="DO141" s="535"/>
      <c r="DP141" s="535"/>
      <c r="DQ141" s="535"/>
      <c r="DR141" s="535"/>
      <c r="DS141" s="535"/>
      <c r="DT141" s="535"/>
      <c r="DU141" s="535"/>
      <c r="DV141" s="535"/>
      <c r="DW141" s="535"/>
      <c r="DX141" s="535"/>
      <c r="DY141" s="535"/>
    </row>
    <row r="142" spans="1:129" ht="13.5">
      <c r="A142" s="9"/>
      <c r="B142" s="10" t="s">
        <v>29</v>
      </c>
      <c r="C142" s="58">
        <f t="shared" si="60"/>
        <v>28.88828067915836</v>
      </c>
      <c r="D142" s="58">
        <f t="shared" si="60"/>
        <v>25.34981084489281</v>
      </c>
      <c r="E142" s="58">
        <f t="shared" si="60"/>
        <v>28.074701195219124</v>
      </c>
      <c r="F142" s="58">
        <f t="shared" si="60"/>
        <v>24.8957565716264</v>
      </c>
      <c r="G142" s="58">
        <f t="shared" si="60"/>
        <v>25.456223545535032</v>
      </c>
      <c r="H142" s="58">
        <f t="shared" si="60"/>
        <v>26.506309797747367</v>
      </c>
      <c r="I142" s="58"/>
      <c r="J142" s="58"/>
      <c r="K142" s="58"/>
      <c r="L142" s="58"/>
      <c r="M142" s="58"/>
      <c r="N142" s="58"/>
      <c r="P142" s="91"/>
      <c r="Q142" s="573"/>
      <c r="R142" s="89"/>
      <c r="S142" s="585" t="e">
        <f>#REF!</f>
        <v>#REF!</v>
      </c>
      <c r="T142" s="534"/>
      <c r="U142" s="554">
        <v>0.83</v>
      </c>
      <c r="V142" s="552" t="e">
        <f>+U142*S142</f>
        <v>#REF!</v>
      </c>
      <c r="W142" s="536"/>
      <c r="X142" s="536"/>
      <c r="Y142" s="536"/>
      <c r="Z142" s="535"/>
      <c r="AA142" s="535"/>
      <c r="AB142" s="535"/>
      <c r="AC142" s="535"/>
      <c r="AD142" s="536"/>
      <c r="AE142" s="536"/>
      <c r="AF142" s="536"/>
      <c r="AG142" s="536"/>
      <c r="AH142" s="536"/>
      <c r="AI142" s="536"/>
      <c r="AJ142" s="536"/>
      <c r="AK142" s="536"/>
      <c r="AL142" s="536"/>
      <c r="AM142" s="536"/>
      <c r="AN142" s="536"/>
      <c r="AO142" s="536"/>
      <c r="AP142" s="536"/>
      <c r="AQ142" s="536"/>
      <c r="AR142" s="536"/>
      <c r="AS142" s="536"/>
      <c r="AT142" s="536"/>
      <c r="AU142" s="536"/>
      <c r="AV142" s="536"/>
      <c r="AW142" s="536"/>
      <c r="AX142" s="536"/>
      <c r="AY142" s="536"/>
      <c r="AZ142" s="536"/>
      <c r="BA142" s="536"/>
      <c r="BB142" s="536"/>
      <c r="BC142" s="536"/>
      <c r="BD142" s="536"/>
      <c r="BE142" s="536"/>
      <c r="BF142" s="536"/>
      <c r="BG142" s="536"/>
      <c r="BH142" s="536"/>
      <c r="BI142" s="536"/>
      <c r="BJ142" s="536"/>
      <c r="BK142" s="536"/>
      <c r="BL142" s="536"/>
      <c r="BM142" s="536"/>
      <c r="BN142" s="536"/>
      <c r="BO142" s="536"/>
      <c r="BP142" s="536"/>
      <c r="BQ142" s="536"/>
      <c r="BR142" s="536"/>
      <c r="BS142" s="536"/>
      <c r="BT142" s="536"/>
      <c r="BU142" s="536"/>
      <c r="BV142" s="536"/>
      <c r="BW142" s="536"/>
      <c r="BX142" s="536"/>
      <c r="BY142" s="536"/>
      <c r="BZ142" s="536"/>
      <c r="CA142" s="536"/>
      <c r="CB142" s="536"/>
      <c r="CC142" s="536"/>
      <c r="CD142" s="536"/>
      <c r="CE142" s="536"/>
      <c r="CF142" s="536"/>
      <c r="CG142" s="536"/>
      <c r="CH142" s="536"/>
      <c r="CI142" s="536"/>
      <c r="CJ142" s="536"/>
      <c r="CK142" s="536"/>
      <c r="CL142" s="536"/>
      <c r="CM142" s="536"/>
      <c r="CN142" s="536"/>
      <c r="CO142" s="536"/>
      <c r="CP142" s="536"/>
      <c r="CQ142" s="536"/>
      <c r="CR142" s="536"/>
      <c r="CS142" s="536"/>
      <c r="CT142" s="536"/>
      <c r="CU142" s="536"/>
      <c r="CV142" s="536"/>
      <c r="CW142" s="536"/>
      <c r="CX142" s="536"/>
      <c r="CY142" s="536"/>
      <c r="CZ142" s="536"/>
      <c r="DA142" s="536"/>
      <c r="DB142" s="536"/>
      <c r="DC142" s="536"/>
      <c r="DD142" s="536"/>
      <c r="DE142" s="536"/>
      <c r="DF142" s="536"/>
      <c r="DG142" s="536"/>
      <c r="DH142" s="536"/>
      <c r="DI142" s="536"/>
      <c r="DJ142" s="536"/>
      <c r="DK142" s="536"/>
      <c r="DL142" s="536"/>
      <c r="DM142" s="536"/>
      <c r="DN142" s="536"/>
      <c r="DO142" s="536"/>
      <c r="DP142" s="536"/>
      <c r="DQ142" s="536"/>
      <c r="DR142" s="536"/>
      <c r="DS142" s="536"/>
      <c r="DT142" s="536"/>
      <c r="DU142" s="536"/>
      <c r="DV142" s="536"/>
      <c r="DW142" s="536"/>
      <c r="DX142" s="536"/>
      <c r="DY142" s="536"/>
    </row>
    <row r="143" spans="1:129" ht="13.5">
      <c r="A143" s="59"/>
      <c r="B143" s="59" t="s">
        <v>16</v>
      </c>
      <c r="C143" s="39">
        <f t="shared" si="60"/>
        <v>11.742218609201261</v>
      </c>
      <c r="D143" s="39">
        <f t="shared" si="60"/>
        <v>10.899357964299993</v>
      </c>
      <c r="E143" s="39">
        <f t="shared" si="60"/>
        <v>9.84384789328465</v>
      </c>
      <c r="F143" s="39">
        <f t="shared" si="60"/>
        <v>9.031124721603563</v>
      </c>
      <c r="G143" s="39">
        <f t="shared" si="60"/>
        <v>9.116773494802487</v>
      </c>
      <c r="H143" s="39">
        <f t="shared" si="60"/>
        <v>9.929657462780492</v>
      </c>
      <c r="I143" s="39"/>
      <c r="J143" s="39"/>
      <c r="K143" s="39"/>
      <c r="L143" s="39"/>
      <c r="M143" s="39"/>
      <c r="N143" s="39"/>
      <c r="P143" s="89"/>
      <c r="Q143" s="571"/>
      <c r="R143" s="90"/>
      <c r="S143" s="581" t="e">
        <f>#REF!</f>
        <v>#REF!</v>
      </c>
      <c r="T143" s="534"/>
      <c r="U143" s="561">
        <v>0.83</v>
      </c>
      <c r="V143" s="528" t="e">
        <f>+U143*S143</f>
        <v>#REF!</v>
      </c>
      <c r="W143" s="534"/>
      <c r="X143" s="534"/>
      <c r="Y143" s="534"/>
      <c r="Z143" s="536"/>
      <c r="AA143" s="536" t="e">
        <f>+V143*S179</f>
        <v>#REF!</v>
      </c>
      <c r="AB143" s="536"/>
      <c r="AC143" s="536" t="e">
        <f>+AA143/0.83</f>
        <v>#REF!</v>
      </c>
      <c r="AD143" s="534"/>
      <c r="AE143" s="534" t="e">
        <f>+AC143-AA143</f>
        <v>#REF!</v>
      </c>
      <c r="AF143" s="534"/>
      <c r="AG143" s="534"/>
      <c r="AH143" s="534"/>
      <c r="AI143" s="534"/>
      <c r="AJ143" s="534"/>
      <c r="AK143" s="534"/>
      <c r="AL143" s="534"/>
      <c r="AM143" s="534"/>
      <c r="AN143" s="534"/>
      <c r="AO143" s="534"/>
      <c r="AP143" s="534"/>
      <c r="AQ143" s="534"/>
      <c r="AR143" s="534"/>
      <c r="AS143" s="534"/>
      <c r="AT143" s="534"/>
      <c r="AU143" s="534"/>
      <c r="AV143" s="534"/>
      <c r="AW143" s="534"/>
      <c r="AX143" s="534"/>
      <c r="AY143" s="534"/>
      <c r="AZ143" s="534"/>
      <c r="BA143" s="534"/>
      <c r="BB143" s="534"/>
      <c r="BC143" s="534"/>
      <c r="BD143" s="534"/>
      <c r="BE143" s="534"/>
      <c r="BF143" s="534"/>
      <c r="BG143" s="534"/>
      <c r="BH143" s="534"/>
      <c r="BI143" s="534"/>
      <c r="BJ143" s="534"/>
      <c r="BK143" s="534"/>
      <c r="BL143" s="534"/>
      <c r="BM143" s="534"/>
      <c r="BN143" s="534"/>
      <c r="BO143" s="534"/>
      <c r="BP143" s="534"/>
      <c r="BQ143" s="534"/>
      <c r="BR143" s="534"/>
      <c r="BS143" s="534"/>
      <c r="BT143" s="534"/>
      <c r="BU143" s="534"/>
      <c r="BV143" s="534"/>
      <c r="BW143" s="534"/>
      <c r="BX143" s="534"/>
      <c r="BY143" s="534"/>
      <c r="BZ143" s="534"/>
      <c r="CA143" s="534"/>
      <c r="CB143" s="534"/>
      <c r="CC143" s="534"/>
      <c r="CD143" s="534"/>
      <c r="CE143" s="534"/>
      <c r="CF143" s="534"/>
      <c r="CG143" s="534"/>
      <c r="CH143" s="534"/>
      <c r="CI143" s="534"/>
      <c r="CJ143" s="534"/>
      <c r="CK143" s="534"/>
      <c r="CL143" s="534"/>
      <c r="CM143" s="534"/>
      <c r="CN143" s="534"/>
      <c r="CO143" s="534"/>
      <c r="CP143" s="534"/>
      <c r="CQ143" s="534"/>
      <c r="CR143" s="534"/>
      <c r="CS143" s="534"/>
      <c r="CT143" s="534"/>
      <c r="CU143" s="534"/>
      <c r="CV143" s="534"/>
      <c r="CW143" s="534"/>
      <c r="CX143" s="534"/>
      <c r="CY143" s="534"/>
      <c r="CZ143" s="534"/>
      <c r="DA143" s="534"/>
      <c r="DB143" s="534"/>
      <c r="DC143" s="534"/>
      <c r="DD143" s="534"/>
      <c r="DE143" s="534"/>
      <c r="DF143" s="534"/>
      <c r="DG143" s="534"/>
      <c r="DH143" s="534"/>
      <c r="DI143" s="534"/>
      <c r="DJ143" s="534"/>
      <c r="DK143" s="534"/>
      <c r="DL143" s="534"/>
      <c r="DM143" s="534"/>
      <c r="DN143" s="534"/>
      <c r="DO143" s="534"/>
      <c r="DP143" s="534"/>
      <c r="DQ143" s="534"/>
      <c r="DR143" s="534"/>
      <c r="DS143" s="534"/>
      <c r="DT143" s="534"/>
      <c r="DU143" s="534"/>
      <c r="DV143" s="534"/>
      <c r="DW143" s="534"/>
      <c r="DX143" s="534"/>
      <c r="DY143" s="534"/>
    </row>
    <row r="144" spans="1:129" ht="11.25">
      <c r="A144" s="59"/>
      <c r="B144" s="59"/>
      <c r="C144" s="39"/>
      <c r="D144" s="39"/>
      <c r="E144" s="39"/>
      <c r="F144" s="39"/>
      <c r="G144" s="39"/>
      <c r="H144" s="39"/>
      <c r="I144" s="39"/>
      <c r="J144" s="39"/>
      <c r="K144" s="39"/>
      <c r="L144" s="39"/>
      <c r="M144" s="39"/>
      <c r="N144" s="39"/>
      <c r="P144" s="89"/>
      <c r="Q144" s="571"/>
      <c r="R144" s="90"/>
      <c r="S144" s="581"/>
      <c r="T144" s="534"/>
      <c r="U144" s="534"/>
      <c r="V144" s="534"/>
      <c r="W144" s="534"/>
      <c r="X144" s="534"/>
      <c r="Y144" s="534"/>
      <c r="Z144" s="534"/>
      <c r="AA144" s="534"/>
      <c r="AB144" s="534"/>
      <c r="AC144" s="534"/>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4"/>
      <c r="AY144" s="534"/>
      <c r="AZ144" s="534"/>
      <c r="BA144" s="534"/>
      <c r="BB144" s="534"/>
      <c r="BC144" s="534"/>
      <c r="BD144" s="534"/>
      <c r="BE144" s="534"/>
      <c r="BF144" s="534"/>
      <c r="BG144" s="534"/>
      <c r="BH144" s="534"/>
      <c r="BI144" s="534"/>
      <c r="BJ144" s="534"/>
      <c r="BK144" s="534"/>
      <c r="BL144" s="534"/>
      <c r="BM144" s="534"/>
      <c r="BN144" s="534"/>
      <c r="BO144" s="534"/>
      <c r="BP144" s="534"/>
      <c r="BQ144" s="534"/>
      <c r="BR144" s="534"/>
      <c r="BS144" s="534"/>
      <c r="BT144" s="534"/>
      <c r="BU144" s="534"/>
      <c r="BV144" s="534"/>
      <c r="BW144" s="534"/>
      <c r="BX144" s="534"/>
      <c r="BY144" s="534"/>
      <c r="BZ144" s="534"/>
      <c r="CA144" s="534"/>
      <c r="CB144" s="534"/>
      <c r="CC144" s="534"/>
      <c r="CD144" s="534"/>
      <c r="CE144" s="534"/>
      <c r="CF144" s="534"/>
      <c r="CG144" s="534"/>
      <c r="CH144" s="534"/>
      <c r="CI144" s="534"/>
      <c r="CJ144" s="534"/>
      <c r="CK144" s="534"/>
      <c r="CL144" s="534"/>
      <c r="CM144" s="534"/>
      <c r="CN144" s="534"/>
      <c r="CO144" s="534"/>
      <c r="CP144" s="534"/>
      <c r="CQ144" s="534"/>
      <c r="CR144" s="534"/>
      <c r="CS144" s="534"/>
      <c r="CT144" s="534"/>
      <c r="CU144" s="534"/>
      <c r="CV144" s="534"/>
      <c r="CW144" s="534"/>
      <c r="CX144" s="534"/>
      <c r="CY144" s="534"/>
      <c r="CZ144" s="534"/>
      <c r="DA144" s="534"/>
      <c r="DB144" s="534"/>
      <c r="DC144" s="534"/>
      <c r="DD144" s="534"/>
      <c r="DE144" s="534"/>
      <c r="DF144" s="534"/>
      <c r="DG144" s="534"/>
      <c r="DH144" s="534"/>
      <c r="DI144" s="534"/>
      <c r="DJ144" s="534"/>
      <c r="DK144" s="534"/>
      <c r="DL144" s="534"/>
      <c r="DM144" s="534"/>
      <c r="DN144" s="534"/>
      <c r="DO144" s="534"/>
      <c r="DP144" s="534"/>
      <c r="DQ144" s="534"/>
      <c r="DR144" s="534"/>
      <c r="DS144" s="534"/>
      <c r="DT144" s="534"/>
      <c r="DU144" s="534"/>
      <c r="DV144" s="534"/>
      <c r="DW144" s="534"/>
      <c r="DX144" s="534"/>
      <c r="DY144" s="534"/>
    </row>
    <row r="145" spans="1:129" ht="11.25">
      <c r="A145" s="59"/>
      <c r="B145" s="9" t="s">
        <v>27</v>
      </c>
      <c r="C145" s="39"/>
      <c r="D145" s="39"/>
      <c r="E145" s="39"/>
      <c r="F145" s="39"/>
      <c r="G145" s="39"/>
      <c r="H145" s="39"/>
      <c r="I145" s="39"/>
      <c r="J145" s="39"/>
      <c r="K145" s="39"/>
      <c r="L145" s="39"/>
      <c r="M145" s="39"/>
      <c r="N145" s="39"/>
      <c r="P145" s="89"/>
      <c r="Q145" s="571"/>
      <c r="R145" s="85"/>
      <c r="S145" s="576" t="e">
        <f>#REF!</f>
        <v>#REF!</v>
      </c>
      <c r="T145" s="531"/>
      <c r="U145" s="531"/>
      <c r="V145" s="531"/>
      <c r="W145" s="534"/>
      <c r="X145" s="534"/>
      <c r="Y145" s="534"/>
      <c r="Z145" s="534"/>
      <c r="AA145" s="534" t="e">
        <f>+S143-V143</f>
        <v>#REF!</v>
      </c>
      <c r="AB145" s="534"/>
      <c r="AC145" s="534"/>
      <c r="AD145" s="534"/>
      <c r="AE145" s="534"/>
      <c r="AF145" s="534"/>
      <c r="AG145" s="534"/>
      <c r="AH145" s="534"/>
      <c r="AI145" s="534"/>
      <c r="AJ145" s="534"/>
      <c r="AK145" s="534"/>
      <c r="AL145" s="534"/>
      <c r="AM145" s="534"/>
      <c r="AN145" s="534"/>
      <c r="AO145" s="534"/>
      <c r="AP145" s="534"/>
      <c r="AQ145" s="534"/>
      <c r="AR145" s="534"/>
      <c r="AS145" s="534"/>
      <c r="AT145" s="534"/>
      <c r="AU145" s="534"/>
      <c r="AV145" s="534"/>
      <c r="AW145" s="534"/>
      <c r="AX145" s="534"/>
      <c r="AY145" s="534"/>
      <c r="AZ145" s="534"/>
      <c r="BA145" s="534"/>
      <c r="BB145" s="534"/>
      <c r="BC145" s="534"/>
      <c r="BD145" s="534"/>
      <c r="BE145" s="534"/>
      <c r="BF145" s="534"/>
      <c r="BG145" s="534"/>
      <c r="BH145" s="534"/>
      <c r="BI145" s="534"/>
      <c r="BJ145" s="534"/>
      <c r="BK145" s="534"/>
      <c r="BL145" s="534"/>
      <c r="BM145" s="534"/>
      <c r="BN145" s="534"/>
      <c r="BO145" s="534"/>
      <c r="BP145" s="534"/>
      <c r="BQ145" s="534"/>
      <c r="BR145" s="534"/>
      <c r="BS145" s="534"/>
      <c r="BT145" s="534"/>
      <c r="BU145" s="534"/>
      <c r="BV145" s="534"/>
      <c r="BW145" s="534"/>
      <c r="BX145" s="534"/>
      <c r="BY145" s="534"/>
      <c r="BZ145" s="534"/>
      <c r="CA145" s="534"/>
      <c r="CB145" s="534"/>
      <c r="CC145" s="534"/>
      <c r="CD145" s="534"/>
      <c r="CE145" s="534"/>
      <c r="CF145" s="534"/>
      <c r="CG145" s="534"/>
      <c r="CH145" s="534"/>
      <c r="CI145" s="534"/>
      <c r="CJ145" s="534"/>
      <c r="CK145" s="534"/>
      <c r="CL145" s="534"/>
      <c r="CM145" s="534"/>
      <c r="CN145" s="534"/>
      <c r="CO145" s="534"/>
      <c r="CP145" s="534"/>
      <c r="CQ145" s="534"/>
      <c r="CR145" s="534"/>
      <c r="CS145" s="534"/>
      <c r="CT145" s="534"/>
      <c r="CU145" s="534"/>
      <c r="CV145" s="534"/>
      <c r="CW145" s="534"/>
      <c r="CX145" s="534"/>
      <c r="CY145" s="534"/>
      <c r="CZ145" s="534"/>
      <c r="DA145" s="534"/>
      <c r="DB145" s="534"/>
      <c r="DC145" s="534"/>
      <c r="DD145" s="534"/>
      <c r="DE145" s="534"/>
      <c r="DF145" s="534"/>
      <c r="DG145" s="534"/>
      <c r="DH145" s="534"/>
      <c r="DI145" s="534"/>
      <c r="DJ145" s="534"/>
      <c r="DK145" s="534"/>
      <c r="DL145" s="534"/>
      <c r="DM145" s="534"/>
      <c r="DN145" s="534"/>
      <c r="DO145" s="534"/>
      <c r="DP145" s="534"/>
      <c r="DQ145" s="534"/>
      <c r="DR145" s="534"/>
      <c r="DS145" s="534"/>
      <c r="DT145" s="534"/>
      <c r="DU145" s="534"/>
      <c r="DV145" s="534"/>
      <c r="DW145" s="534"/>
      <c r="DX145" s="534"/>
      <c r="DY145" s="534"/>
    </row>
    <row r="146" spans="1:129" ht="11.25">
      <c r="A146" s="59"/>
      <c r="B146" s="9" t="s">
        <v>28</v>
      </c>
      <c r="C146" s="39"/>
      <c r="D146" s="39"/>
      <c r="E146" s="39"/>
      <c r="F146" s="39"/>
      <c r="G146" s="39"/>
      <c r="H146" s="39"/>
      <c r="I146" s="39"/>
      <c r="J146" s="39"/>
      <c r="K146" s="39"/>
      <c r="L146" s="39"/>
      <c r="M146" s="39"/>
      <c r="N146" s="39"/>
      <c r="P146" s="89"/>
      <c r="Q146" s="571"/>
      <c r="R146" s="85"/>
      <c r="S146" s="576" t="e">
        <f>#REF!</f>
        <v>#REF!</v>
      </c>
      <c r="T146" s="531"/>
      <c r="U146" s="531"/>
      <c r="V146" s="531"/>
      <c r="W146" s="534"/>
      <c r="X146" s="534"/>
      <c r="Y146" s="534"/>
      <c r="Z146" s="534"/>
      <c r="AA146" s="534"/>
      <c r="AB146" s="534"/>
      <c r="AC146" s="534"/>
      <c r="AD146" s="534"/>
      <c r="AE146" s="534"/>
      <c r="AF146" s="534"/>
      <c r="AG146" s="534"/>
      <c r="AH146" s="534"/>
      <c r="AI146" s="534"/>
      <c r="AJ146" s="534"/>
      <c r="AK146" s="534"/>
      <c r="AL146" s="534"/>
      <c r="AM146" s="534"/>
      <c r="AN146" s="534"/>
      <c r="AO146" s="534"/>
      <c r="AP146" s="534"/>
      <c r="AQ146" s="534"/>
      <c r="AR146" s="534"/>
      <c r="AS146" s="534"/>
      <c r="AT146" s="534"/>
      <c r="AU146" s="534"/>
      <c r="AV146" s="534"/>
      <c r="AW146" s="534"/>
      <c r="AX146" s="534"/>
      <c r="AY146" s="534"/>
      <c r="AZ146" s="534"/>
      <c r="BA146" s="534"/>
      <c r="BB146" s="534"/>
      <c r="BC146" s="534"/>
      <c r="BD146" s="534"/>
      <c r="BE146" s="534"/>
      <c r="BF146" s="534"/>
      <c r="BG146" s="534"/>
      <c r="BH146" s="534"/>
      <c r="BI146" s="534"/>
      <c r="BJ146" s="534"/>
      <c r="BK146" s="534"/>
      <c r="BL146" s="534"/>
      <c r="BM146" s="534"/>
      <c r="BN146" s="534"/>
      <c r="BO146" s="534"/>
      <c r="BP146" s="534"/>
      <c r="BQ146" s="534"/>
      <c r="BR146" s="534"/>
      <c r="BS146" s="534"/>
      <c r="BT146" s="534"/>
      <c r="BU146" s="534"/>
      <c r="BV146" s="534"/>
      <c r="BW146" s="534"/>
      <c r="BX146" s="534"/>
      <c r="BY146" s="534"/>
      <c r="BZ146" s="534"/>
      <c r="CA146" s="534"/>
      <c r="CB146" s="534"/>
      <c r="CC146" s="534"/>
      <c r="CD146" s="534"/>
      <c r="CE146" s="534"/>
      <c r="CF146" s="534"/>
      <c r="CG146" s="534"/>
      <c r="CH146" s="534"/>
      <c r="CI146" s="534"/>
      <c r="CJ146" s="534"/>
      <c r="CK146" s="534"/>
      <c r="CL146" s="534"/>
      <c r="CM146" s="534"/>
      <c r="CN146" s="534"/>
      <c r="CO146" s="534"/>
      <c r="CP146" s="534"/>
      <c r="CQ146" s="534"/>
      <c r="CR146" s="534"/>
      <c r="CS146" s="534"/>
      <c r="CT146" s="534"/>
      <c r="CU146" s="534"/>
      <c r="CV146" s="534"/>
      <c r="CW146" s="534"/>
      <c r="CX146" s="534"/>
      <c r="CY146" s="534"/>
      <c r="CZ146" s="534"/>
      <c r="DA146" s="534"/>
      <c r="DB146" s="534"/>
      <c r="DC146" s="534"/>
      <c r="DD146" s="534"/>
      <c r="DE146" s="534"/>
      <c r="DF146" s="534"/>
      <c r="DG146" s="534"/>
      <c r="DH146" s="534"/>
      <c r="DI146" s="534"/>
      <c r="DJ146" s="534"/>
      <c r="DK146" s="534"/>
      <c r="DL146" s="534"/>
      <c r="DM146" s="534"/>
      <c r="DN146" s="534"/>
      <c r="DO146" s="534"/>
      <c r="DP146" s="534"/>
      <c r="DQ146" s="534"/>
      <c r="DR146" s="534"/>
      <c r="DS146" s="534"/>
      <c r="DT146" s="534"/>
      <c r="DU146" s="534"/>
      <c r="DV146" s="534"/>
      <c r="DW146" s="534"/>
      <c r="DX146" s="534"/>
      <c r="DY146" s="534"/>
    </row>
    <row r="147" spans="1:129" ht="11.25">
      <c r="A147" s="59"/>
      <c r="B147" s="10" t="s">
        <v>29</v>
      </c>
      <c r="C147" s="39"/>
      <c r="D147" s="39"/>
      <c r="E147" s="39"/>
      <c r="F147" s="39"/>
      <c r="G147" s="39"/>
      <c r="H147" s="39"/>
      <c r="I147" s="39"/>
      <c r="J147" s="39"/>
      <c r="K147" s="39"/>
      <c r="L147" s="39"/>
      <c r="M147" s="39"/>
      <c r="N147" s="39"/>
      <c r="P147" s="89"/>
      <c r="Q147" s="571"/>
      <c r="R147" s="85"/>
      <c r="S147" s="582" t="e">
        <f>#REF!</f>
        <v>#REF!</v>
      </c>
      <c r="T147" s="531"/>
      <c r="U147" s="531"/>
      <c r="V147" s="531"/>
      <c r="W147" s="534"/>
      <c r="X147" s="534"/>
      <c r="Y147" s="534"/>
      <c r="Z147" s="534"/>
      <c r="AA147" s="534" t="e">
        <f>+AA145*R124*2</f>
        <v>#REF!</v>
      </c>
      <c r="AB147" s="534"/>
      <c r="AC147" s="534"/>
      <c r="AD147" s="534"/>
      <c r="AE147" s="534"/>
      <c r="AF147" s="534"/>
      <c r="AG147" s="534"/>
      <c r="AH147" s="534"/>
      <c r="AI147" s="534"/>
      <c r="AJ147" s="534"/>
      <c r="AK147" s="534"/>
      <c r="AL147" s="534"/>
      <c r="AM147" s="534"/>
      <c r="AN147" s="534"/>
      <c r="AO147" s="534"/>
      <c r="AP147" s="534"/>
      <c r="AQ147" s="534"/>
      <c r="AR147" s="534"/>
      <c r="AS147" s="534"/>
      <c r="AT147" s="534"/>
      <c r="AU147" s="534"/>
      <c r="AV147" s="534"/>
      <c r="AW147" s="534"/>
      <c r="AX147" s="534"/>
      <c r="AY147" s="534"/>
      <c r="AZ147" s="534"/>
      <c r="BA147" s="534"/>
      <c r="BB147" s="534"/>
      <c r="BC147" s="534"/>
      <c r="BD147" s="534"/>
      <c r="BE147" s="534"/>
      <c r="BF147" s="534"/>
      <c r="BG147" s="534"/>
      <c r="BH147" s="534"/>
      <c r="BI147" s="534"/>
      <c r="BJ147" s="534"/>
      <c r="BK147" s="534"/>
      <c r="BL147" s="534"/>
      <c r="BM147" s="534"/>
      <c r="BN147" s="534"/>
      <c r="BO147" s="534"/>
      <c r="BP147" s="534"/>
      <c r="BQ147" s="534"/>
      <c r="BR147" s="534"/>
      <c r="BS147" s="534"/>
      <c r="BT147" s="534"/>
      <c r="BU147" s="534"/>
      <c r="BV147" s="534"/>
      <c r="BW147" s="534"/>
      <c r="BX147" s="534"/>
      <c r="BY147" s="534"/>
      <c r="BZ147" s="534"/>
      <c r="CA147" s="534"/>
      <c r="CB147" s="534"/>
      <c r="CC147" s="534"/>
      <c r="CD147" s="534"/>
      <c r="CE147" s="534"/>
      <c r="CF147" s="534"/>
      <c r="CG147" s="534"/>
      <c r="CH147" s="534"/>
      <c r="CI147" s="534"/>
      <c r="CJ147" s="534"/>
      <c r="CK147" s="534"/>
      <c r="CL147" s="534"/>
      <c r="CM147" s="534"/>
      <c r="CN147" s="534"/>
      <c r="CO147" s="534"/>
      <c r="CP147" s="534"/>
      <c r="CQ147" s="534"/>
      <c r="CR147" s="534"/>
      <c r="CS147" s="534"/>
      <c r="CT147" s="534"/>
      <c r="CU147" s="534"/>
      <c r="CV147" s="534"/>
      <c r="CW147" s="534"/>
      <c r="CX147" s="534"/>
      <c r="CY147" s="534"/>
      <c r="CZ147" s="534"/>
      <c r="DA147" s="534"/>
      <c r="DB147" s="534"/>
      <c r="DC147" s="534"/>
      <c r="DD147" s="534"/>
      <c r="DE147" s="534"/>
      <c r="DF147" s="534"/>
      <c r="DG147" s="534"/>
      <c r="DH147" s="534"/>
      <c r="DI147" s="534"/>
      <c r="DJ147" s="534"/>
      <c r="DK147" s="534"/>
      <c r="DL147" s="534"/>
      <c r="DM147" s="534"/>
      <c r="DN147" s="534"/>
      <c r="DO147" s="534"/>
      <c r="DP147" s="534"/>
      <c r="DQ147" s="534"/>
      <c r="DR147" s="534"/>
      <c r="DS147" s="534"/>
      <c r="DT147" s="534"/>
      <c r="DU147" s="534"/>
      <c r="DV147" s="534"/>
      <c r="DW147" s="534"/>
      <c r="DX147" s="534"/>
      <c r="DY147" s="534"/>
    </row>
    <row r="148" spans="1:30" ht="11.25">
      <c r="A148" s="9"/>
      <c r="B148" s="59" t="s">
        <v>16</v>
      </c>
      <c r="P148" s="89"/>
      <c r="Q148" s="571"/>
      <c r="R148" s="85"/>
      <c r="S148" s="576" t="e">
        <f>#REF!</f>
        <v>#REF!</v>
      </c>
      <c r="T148" s="531"/>
      <c r="U148" s="531"/>
      <c r="V148" s="531"/>
      <c r="W148" s="534"/>
      <c r="X148" s="534"/>
      <c r="Y148" s="534"/>
      <c r="Z148" s="534"/>
      <c r="AA148" s="534"/>
      <c r="AB148" s="534"/>
      <c r="AC148" s="534"/>
      <c r="AD148" s="107"/>
    </row>
    <row r="149" spans="1:30" ht="11.25">
      <c r="A149" s="9"/>
      <c r="B149" s="59"/>
      <c r="P149" s="89"/>
      <c r="Q149" s="571"/>
      <c r="R149" s="85"/>
      <c r="S149" s="576"/>
      <c r="T149" s="531"/>
      <c r="U149" s="531"/>
      <c r="V149" s="531"/>
      <c r="W149" s="534"/>
      <c r="X149" s="534"/>
      <c r="Y149" s="534"/>
      <c r="Z149" s="6"/>
      <c r="AA149" s="25"/>
      <c r="AB149" s="25"/>
      <c r="AD149" s="107"/>
    </row>
    <row r="150" spans="1:30" ht="11.25">
      <c r="A150" s="9"/>
      <c r="B150" s="108" t="s">
        <v>164</v>
      </c>
      <c r="C150" s="589">
        <f aca="true" t="shared" si="61" ref="C150:N150">+C138/C116</f>
        <v>6.033241311586498</v>
      </c>
      <c r="D150" s="589">
        <f t="shared" si="61"/>
        <v>5.413254362800318</v>
      </c>
      <c r="E150" s="589">
        <f t="shared" si="61"/>
        <v>5.4848085377137545</v>
      </c>
      <c r="F150" s="589">
        <f t="shared" si="61"/>
        <v>5.264188802156019</v>
      </c>
      <c r="G150" s="589">
        <f t="shared" si="61"/>
        <v>5.452030310494764</v>
      </c>
      <c r="H150" s="589">
        <f t="shared" si="61"/>
        <v>5.639948692196728</v>
      </c>
      <c r="I150" s="589">
        <f t="shared" si="61"/>
        <v>0</v>
      </c>
      <c r="J150" s="589">
        <f t="shared" si="61"/>
        <v>0</v>
      </c>
      <c r="K150" s="589">
        <f t="shared" si="61"/>
        <v>0</v>
      </c>
      <c r="L150" s="589">
        <f t="shared" si="61"/>
        <v>0</v>
      </c>
      <c r="M150" s="589">
        <f t="shared" si="61"/>
        <v>0</v>
      </c>
      <c r="N150" s="589">
        <f t="shared" si="61"/>
        <v>0</v>
      </c>
      <c r="O150" s="590"/>
      <c r="P150" s="591">
        <f>SUM(C150:N150)</f>
        <v>33.28747201694808</v>
      </c>
      <c r="Q150" s="592">
        <f>SUM(C150:N150)/12</f>
        <v>2.77395600141234</v>
      </c>
      <c r="R150" s="593" t="e">
        <f>#REF!</f>
        <v>#REF!</v>
      </c>
      <c r="S150" s="594" t="e">
        <f>#REF!</f>
        <v>#REF!</v>
      </c>
      <c r="T150" s="545"/>
      <c r="U150" s="545"/>
      <c r="V150" s="545"/>
      <c r="W150" s="534"/>
      <c r="X150" s="534"/>
      <c r="Y150" s="534"/>
      <c r="Z150" s="6"/>
      <c r="AA150" s="107" t="e">
        <f>+AA143+AA147</f>
        <v>#REF!</v>
      </c>
      <c r="AB150" s="25"/>
      <c r="AD150" s="107"/>
    </row>
    <row r="151" spans="1:30" ht="11.25">
      <c r="A151" s="9"/>
      <c r="B151" s="108" t="s">
        <v>165</v>
      </c>
      <c r="C151" s="595">
        <f aca="true" t="shared" si="62" ref="C151:H151">+C138/C118</f>
        <v>285.30800133913624</v>
      </c>
      <c r="D151" s="595">
        <f t="shared" si="62"/>
        <v>257.6735238518848</v>
      </c>
      <c r="E151" s="595">
        <f t="shared" si="62"/>
        <v>255.27383258015925</v>
      </c>
      <c r="F151" s="595">
        <f t="shared" si="62"/>
        <v>244.93431129328013</v>
      </c>
      <c r="G151" s="595">
        <f t="shared" si="62"/>
        <v>259.0183968462549</v>
      </c>
      <c r="H151" s="595">
        <f t="shared" si="62"/>
        <v>262.9571013869476</v>
      </c>
      <c r="I151" s="595"/>
      <c r="J151" s="595"/>
      <c r="K151" s="595"/>
      <c r="L151" s="595"/>
      <c r="M151" s="595"/>
      <c r="N151" s="595"/>
      <c r="O151" s="590"/>
      <c r="P151" s="596"/>
      <c r="Q151" s="597"/>
      <c r="R151" s="593" t="e">
        <f>#REF!</f>
        <v>#REF!</v>
      </c>
      <c r="S151" s="594" t="e">
        <f>#REF!</f>
        <v>#REF!</v>
      </c>
      <c r="T151" s="545"/>
      <c r="U151" s="545"/>
      <c r="V151" s="545"/>
      <c r="W151" s="535"/>
      <c r="X151" s="534"/>
      <c r="Y151" s="534"/>
      <c r="Z151" s="6"/>
      <c r="AA151" s="25"/>
      <c r="AB151" s="25"/>
      <c r="AD151" s="107"/>
    </row>
    <row r="152" spans="1:30" ht="11.25">
      <c r="A152" s="9"/>
      <c r="B152" s="9"/>
      <c r="H152" s="27"/>
      <c r="I152" s="27"/>
      <c r="J152" s="27"/>
      <c r="K152" s="27"/>
      <c r="L152" s="27"/>
      <c r="M152" s="27"/>
      <c r="N152" s="27"/>
      <c r="O152" s="27"/>
      <c r="P152" s="27"/>
      <c r="Q152" s="27"/>
      <c r="R152" s="583"/>
      <c r="S152" s="44"/>
      <c r="X152" s="534"/>
      <c r="Y152" s="534"/>
      <c r="Z152" s="6"/>
      <c r="AA152" s="25"/>
      <c r="AB152" s="25"/>
      <c r="AD152" s="107"/>
    </row>
    <row r="153" spans="1:30" ht="11.25">
      <c r="A153" s="8"/>
      <c r="B153" s="8"/>
      <c r="R153" s="41"/>
      <c r="S153" s="45"/>
      <c r="X153" s="534"/>
      <c r="Y153" s="534"/>
      <c r="Z153" s="6"/>
      <c r="AA153" s="25"/>
      <c r="AB153" s="25"/>
      <c r="AD153" s="107"/>
    </row>
    <row r="154" spans="3:30" ht="11.25">
      <c r="C154" s="25"/>
      <c r="X154" s="534"/>
      <c r="Y154" s="534"/>
      <c r="Z154" s="6"/>
      <c r="AA154" s="25"/>
      <c r="AB154" s="25"/>
      <c r="AD154" s="107"/>
    </row>
    <row r="155" spans="3:33" ht="11.25">
      <c r="C155" s="25"/>
      <c r="V155" s="801"/>
      <c r="Z155" s="6"/>
      <c r="AA155" s="25"/>
      <c r="AB155" s="25"/>
      <c r="AD155" s="6"/>
      <c r="AE155" s="25"/>
      <c r="AF155" s="109"/>
      <c r="AG155" s="557"/>
    </row>
    <row r="156" spans="3:33" s="11" customFormat="1" ht="11.25">
      <c r="C156" s="598"/>
      <c r="R156" s="599"/>
      <c r="S156" s="600"/>
      <c r="T156" s="600"/>
      <c r="U156" s="600"/>
      <c r="V156" s="600"/>
      <c r="W156" s="600"/>
      <c r="X156" s="600"/>
      <c r="Y156" s="600"/>
      <c r="Z156" s="4"/>
      <c r="AA156" s="4"/>
      <c r="AB156" s="4"/>
      <c r="AC156" s="4"/>
      <c r="AD156" s="600"/>
      <c r="AE156" s="600"/>
      <c r="AF156" s="599"/>
      <c r="AG156" s="602"/>
    </row>
    <row r="157" spans="3:33" ht="11.25">
      <c r="C157" s="25"/>
      <c r="R157" s="109"/>
      <c r="S157" s="109"/>
      <c r="T157" s="109"/>
      <c r="U157" s="109"/>
      <c r="V157" s="109"/>
      <c r="W157" s="109"/>
      <c r="X157" s="109"/>
      <c r="Y157" s="109"/>
      <c r="Z157" s="600"/>
      <c r="AA157" s="600"/>
      <c r="AB157" s="600"/>
      <c r="AC157" s="600"/>
      <c r="AD157" s="542"/>
      <c r="AE157" s="542"/>
      <c r="AF157" s="109"/>
      <c r="AG157" s="557"/>
    </row>
    <row r="158" spans="3:33" ht="11.25">
      <c r="C158" s="25"/>
      <c r="R158" s="109"/>
      <c r="S158" s="109"/>
      <c r="T158" s="109"/>
      <c r="U158" s="109"/>
      <c r="V158" s="109"/>
      <c r="W158" s="109"/>
      <c r="X158" s="109"/>
      <c r="Y158" s="109"/>
      <c r="Z158" s="109"/>
      <c r="AA158" s="542"/>
      <c r="AB158" s="542"/>
      <c r="AC158" s="542"/>
      <c r="AD158" s="109"/>
      <c r="AE158" s="109"/>
      <c r="AF158" s="109"/>
      <c r="AG158" s="557"/>
    </row>
    <row r="159" spans="3:33" ht="11.25">
      <c r="C159" s="25"/>
      <c r="R159" s="110"/>
      <c r="S159" s="600"/>
      <c r="T159" s="600"/>
      <c r="U159" s="600"/>
      <c r="V159" s="600"/>
      <c r="W159" s="600"/>
      <c r="X159" s="600"/>
      <c r="Y159" s="600"/>
      <c r="Z159" s="109"/>
      <c r="AA159" s="109"/>
      <c r="AB159" s="109"/>
      <c r="AC159" s="109"/>
      <c r="AD159" s="546"/>
      <c r="AE159" s="532"/>
      <c r="AF159" s="532"/>
      <c r="AG159" s="557"/>
    </row>
    <row r="160" spans="3:31" ht="11.25">
      <c r="C160" s="25"/>
      <c r="R160" s="109"/>
      <c r="S160" s="37" t="s">
        <v>151</v>
      </c>
      <c r="T160" s="532" t="s">
        <v>7</v>
      </c>
      <c r="U160" s="37" t="s">
        <v>152</v>
      </c>
      <c r="V160" s="532" t="s">
        <v>7</v>
      </c>
      <c r="W160" s="37" t="s">
        <v>153</v>
      </c>
      <c r="X160" s="557"/>
      <c r="Y160" s="557"/>
      <c r="Z160" s="600"/>
      <c r="AA160" s="37" t="s">
        <v>151</v>
      </c>
      <c r="AB160" s="532"/>
      <c r="AC160" s="37" t="s">
        <v>152</v>
      </c>
      <c r="AD160" s="532"/>
      <c r="AE160" s="37" t="s">
        <v>153</v>
      </c>
    </row>
    <row r="161" spans="3:25" ht="11.25">
      <c r="C161" s="25"/>
      <c r="R161" s="109"/>
      <c r="S161" s="37"/>
      <c r="T161" s="532"/>
      <c r="U161" s="37"/>
      <c r="V161" s="532"/>
      <c r="W161" s="37"/>
      <c r="X161" s="557"/>
      <c r="Y161" s="557"/>
    </row>
    <row r="162" spans="3:31" ht="11.25">
      <c r="C162" s="25"/>
      <c r="R162" s="109"/>
      <c r="S162" s="37"/>
      <c r="T162" s="532"/>
      <c r="U162" s="37"/>
      <c r="V162" s="532"/>
      <c r="W162" s="37"/>
      <c r="X162" s="557"/>
      <c r="Y162" s="557"/>
      <c r="Z162" s="40" t="s">
        <v>310</v>
      </c>
      <c r="AA162" s="809" t="e">
        <f>+#REF!</f>
        <v>#REF!</v>
      </c>
      <c r="AB162" s="40"/>
      <c r="AC162" s="809" t="e">
        <f>+#REF!</f>
        <v>#REF!</v>
      </c>
      <c r="AD162" s="40"/>
      <c r="AE162" s="809" t="e">
        <f>+#REF!</f>
        <v>#REF!</v>
      </c>
    </row>
    <row r="163" spans="3:31" ht="11.25">
      <c r="C163" s="25"/>
      <c r="R163" s="109"/>
      <c r="V163" s="25"/>
      <c r="X163" s="107"/>
      <c r="Y163" s="107"/>
      <c r="Z163" s="43"/>
      <c r="AA163" s="810"/>
      <c r="AB163" s="43"/>
      <c r="AC163" s="44"/>
      <c r="AD163" s="43"/>
      <c r="AE163" s="44"/>
    </row>
    <row r="164" spans="2:31" ht="11.25">
      <c r="B164" s="4" t="s">
        <v>175</v>
      </c>
      <c r="C164" s="25"/>
      <c r="R164" s="600"/>
      <c r="Z164" s="43"/>
      <c r="AA164" s="810"/>
      <c r="AB164" s="43"/>
      <c r="AC164" s="44"/>
      <c r="AD164" s="43"/>
      <c r="AE164" s="44"/>
    </row>
    <row r="165" spans="2:31" ht="11.25">
      <c r="B165" s="604" t="s">
        <v>27</v>
      </c>
      <c r="C165" s="25"/>
      <c r="S165" s="39" t="e">
        <f>+V140</f>
        <v>#REF!</v>
      </c>
      <c r="T165" s="25">
        <v>0</v>
      </c>
      <c r="U165" s="39" t="e">
        <f>+S165+0.1</f>
        <v>#REF!</v>
      </c>
      <c r="V165" s="25">
        <v>0</v>
      </c>
      <c r="W165" s="39" t="e">
        <f>+U165+0.1</f>
        <v>#REF!</v>
      </c>
      <c r="Z165" s="85">
        <v>0.6530000913747894</v>
      </c>
      <c r="AA165" s="811" t="e">
        <f>+AA162*Z165</f>
        <v>#REF!</v>
      </c>
      <c r="AB165" s="85">
        <f>+Z165</f>
        <v>0.6530000913747894</v>
      </c>
      <c r="AC165" s="811" t="e">
        <f>+AC162*AB165</f>
        <v>#REF!</v>
      </c>
      <c r="AD165" s="85">
        <f>+AB165</f>
        <v>0.6530000913747894</v>
      </c>
      <c r="AE165" s="811" t="e">
        <f>+AE162*AD165</f>
        <v>#REF!</v>
      </c>
    </row>
    <row r="166" spans="2:31" ht="11.25">
      <c r="B166" s="605" t="s">
        <v>28</v>
      </c>
      <c r="C166" s="25"/>
      <c r="S166" s="39">
        <v>2.1</v>
      </c>
      <c r="T166" s="14">
        <v>0</v>
      </c>
      <c r="U166" s="39">
        <f>(1+T166)*S166</f>
        <v>2.1</v>
      </c>
      <c r="V166" s="14">
        <v>0</v>
      </c>
      <c r="W166" s="39">
        <f>(1+V166)*U166</f>
        <v>2.1</v>
      </c>
      <c r="Z166" s="85">
        <f>3%-0.003</f>
        <v>0.027</v>
      </c>
      <c r="AA166" s="811" t="e">
        <f>+AA162*Z166</f>
        <v>#REF!</v>
      </c>
      <c r="AB166" s="85">
        <f>+Z166-0.002</f>
        <v>0.025</v>
      </c>
      <c r="AC166" s="811" t="e">
        <f>+AC162*AB166</f>
        <v>#REF!</v>
      </c>
      <c r="AD166" s="85">
        <f>+AB166</f>
        <v>0.025</v>
      </c>
      <c r="AE166" s="811" t="e">
        <f>+AE162*AD166</f>
        <v>#REF!</v>
      </c>
    </row>
    <row r="167" spans="2:31" ht="13.5">
      <c r="B167" s="599" t="s">
        <v>29</v>
      </c>
      <c r="C167" s="25"/>
      <c r="S167" s="606" t="e">
        <f>+V142-S169</f>
        <v>#REF!</v>
      </c>
      <c r="T167" s="764">
        <v>0.06</v>
      </c>
      <c r="U167" s="606" t="e">
        <f>((1+T167)*S167)+U169</f>
        <v>#REF!</v>
      </c>
      <c r="V167" s="764">
        <f>+T167</f>
        <v>0.06</v>
      </c>
      <c r="W167" s="606" t="e">
        <f>((1+V167)*U167)+W169</f>
        <v>#REF!</v>
      </c>
      <c r="Z167" s="555">
        <f>31.6999908625211%+0.003</f>
        <v>0.319999908625211</v>
      </c>
      <c r="AA167" s="812" t="e">
        <f>+AA162*Z167</f>
        <v>#REF!</v>
      </c>
      <c r="AB167" s="555">
        <f>+Z167+0.002</f>
        <v>0.321999908625211</v>
      </c>
      <c r="AC167" s="812" t="e">
        <f>+AC162*AB167</f>
        <v>#REF!</v>
      </c>
      <c r="AD167" s="555">
        <f>+AB167</f>
        <v>0.321999908625211</v>
      </c>
      <c r="AE167" s="812" t="e">
        <f>+AE162*AD167</f>
        <v>#REF!</v>
      </c>
    </row>
    <row r="168" spans="2:31" ht="11.25">
      <c r="B168" s="545" t="s">
        <v>299</v>
      </c>
      <c r="C168" s="25"/>
      <c r="S168" s="39" t="e">
        <f>+S184/S179</f>
        <v>#REF!</v>
      </c>
      <c r="T168" s="14"/>
      <c r="U168" s="39" t="e">
        <f>+U184/U179</f>
        <v>#REF!</v>
      </c>
      <c r="W168" s="39" t="e">
        <f>+W184/W179</f>
        <v>#REF!</v>
      </c>
      <c r="Z168" s="54">
        <f>SUM(Z165:Z167)</f>
        <v>1.0000000000000004</v>
      </c>
      <c r="AA168" s="813" t="e">
        <f>+AA165+AA166+AA167</f>
        <v>#REF!</v>
      </c>
      <c r="AB168" s="54">
        <f>SUM(AB165:AB167)</f>
        <v>1.0000000000000004</v>
      </c>
      <c r="AC168" s="813" t="e">
        <f>+AC165+AC166+AC167</f>
        <v>#REF!</v>
      </c>
      <c r="AD168" s="54">
        <f>SUM(AD165:AD167)</f>
        <v>1.0000000000000004</v>
      </c>
      <c r="AE168" s="813" t="e">
        <f>+AE165+AE166+AE167</f>
        <v>#REF!</v>
      </c>
    </row>
    <row r="169" spans="1:23" ht="11.25">
      <c r="A169" s="109"/>
      <c r="B169" s="109"/>
      <c r="C169" s="546"/>
      <c r="D169" s="109"/>
      <c r="E169" s="109"/>
      <c r="F169" s="109"/>
      <c r="G169" s="109"/>
      <c r="H169" s="109"/>
      <c r="I169" s="109"/>
      <c r="J169" s="109"/>
      <c r="K169" s="109"/>
      <c r="L169" s="109"/>
      <c r="M169" s="109"/>
      <c r="N169" s="109"/>
      <c r="O169" s="109"/>
      <c r="P169" s="109"/>
      <c r="Q169" s="109"/>
      <c r="R169" s="4" t="s">
        <v>312</v>
      </c>
      <c r="S169" s="820">
        <v>0.8</v>
      </c>
      <c r="T169" s="818"/>
      <c r="U169" s="819">
        <v>0.45</v>
      </c>
      <c r="V169" s="818"/>
      <c r="W169" s="819">
        <v>0.02</v>
      </c>
    </row>
    <row r="170" spans="1:23" ht="11.25">
      <c r="A170" s="109"/>
      <c r="B170" s="798" t="s">
        <v>302</v>
      </c>
      <c r="C170" s="546"/>
      <c r="D170" s="109"/>
      <c r="E170" s="109"/>
      <c r="F170" s="109"/>
      <c r="G170" s="109"/>
      <c r="H170" s="109"/>
      <c r="I170" s="109"/>
      <c r="J170" s="109"/>
      <c r="K170" s="109"/>
      <c r="L170" s="109"/>
      <c r="M170" s="109"/>
      <c r="N170" s="109"/>
      <c r="O170" s="109"/>
      <c r="P170" s="109"/>
      <c r="Q170" s="109"/>
      <c r="S170" s="25"/>
      <c r="U170" s="107"/>
      <c r="W170" s="107"/>
    </row>
    <row r="171" spans="1:31" ht="11.25">
      <c r="A171" s="109"/>
      <c r="B171" s="109" t="s">
        <v>168</v>
      </c>
      <c r="C171" s="546"/>
      <c r="D171" s="109"/>
      <c r="E171" s="109"/>
      <c r="F171" s="109"/>
      <c r="G171" s="109"/>
      <c r="H171" s="109"/>
      <c r="I171" s="109"/>
      <c r="J171" s="109"/>
      <c r="K171" s="109"/>
      <c r="L171" s="109"/>
      <c r="M171" s="109"/>
      <c r="N171" s="109"/>
      <c r="O171" s="109"/>
      <c r="P171" s="109"/>
      <c r="Q171" s="109"/>
      <c r="S171" s="531" t="e">
        <f>+S121/S116</f>
        <v>#REF!</v>
      </c>
      <c r="U171" s="531" t="e">
        <f>+S171</f>
        <v>#REF!</v>
      </c>
      <c r="W171" s="531" t="e">
        <f>+U171</f>
        <v>#REF!</v>
      </c>
      <c r="AA171" s="820">
        <v>22.01866643106144</v>
      </c>
      <c r="AB171" s="820"/>
      <c r="AC171" s="820">
        <v>23.33978641692513</v>
      </c>
      <c r="AD171" s="820"/>
      <c r="AE171" s="820">
        <v>24.74017360194064</v>
      </c>
    </row>
    <row r="172" spans="1:31" ht="11.25">
      <c r="A172" s="109"/>
      <c r="B172" s="109" t="s">
        <v>167</v>
      </c>
      <c r="C172" s="546"/>
      <c r="D172" s="109"/>
      <c r="E172" s="109"/>
      <c r="F172" s="109"/>
      <c r="G172" s="109"/>
      <c r="H172" s="109"/>
      <c r="I172" s="109"/>
      <c r="J172" s="109"/>
      <c r="K172" s="109"/>
      <c r="L172" s="109"/>
      <c r="M172" s="109"/>
      <c r="N172" s="109"/>
      <c r="O172" s="109"/>
      <c r="P172" s="109"/>
      <c r="Q172" s="109"/>
      <c r="S172" s="531" t="e">
        <f>+S122/S116</f>
        <v>#REF!</v>
      </c>
      <c r="U172" s="531" t="e">
        <f aca="true" t="shared" si="63" ref="U172:W173">+S172</f>
        <v>#REF!</v>
      </c>
      <c r="W172" s="531" t="e">
        <f t="shared" si="63"/>
        <v>#REF!</v>
      </c>
      <c r="AC172" s="107">
        <f>+AC171-0.4</f>
        <v>22.93978641692513</v>
      </c>
      <c r="AE172" s="107">
        <f>+AE171-0.4</f>
        <v>24.34017360194064</v>
      </c>
    </row>
    <row r="173" spans="1:23" ht="11.25">
      <c r="A173" s="109"/>
      <c r="B173" s="599" t="s">
        <v>169</v>
      </c>
      <c r="C173" s="546"/>
      <c r="D173" s="109"/>
      <c r="E173" s="109"/>
      <c r="F173" s="109"/>
      <c r="G173" s="109"/>
      <c r="H173" s="109"/>
      <c r="I173" s="109"/>
      <c r="J173" s="109"/>
      <c r="K173" s="109"/>
      <c r="L173" s="109"/>
      <c r="M173" s="109"/>
      <c r="N173" s="109"/>
      <c r="O173" s="109"/>
      <c r="P173" s="109"/>
      <c r="Q173" s="109"/>
      <c r="S173" s="601" t="e">
        <f>+S123/S116</f>
        <v>#REF!</v>
      </c>
      <c r="U173" s="601" t="e">
        <f t="shared" si="63"/>
        <v>#REF!</v>
      </c>
      <c r="V173" s="11"/>
      <c r="W173" s="601" t="e">
        <f t="shared" si="63"/>
        <v>#REF!</v>
      </c>
    </row>
    <row r="174" spans="1:31" ht="11.25">
      <c r="A174" s="109"/>
      <c r="B174" s="109" t="s">
        <v>170</v>
      </c>
      <c r="C174" s="546"/>
      <c r="D174" s="109"/>
      <c r="E174" s="109"/>
      <c r="F174" s="109"/>
      <c r="G174" s="109"/>
      <c r="H174" s="109"/>
      <c r="I174" s="109"/>
      <c r="J174" s="109"/>
      <c r="K174" s="109"/>
      <c r="L174" s="109"/>
      <c r="M174" s="109"/>
      <c r="N174" s="109"/>
      <c r="O174" s="109"/>
      <c r="P174" s="109"/>
      <c r="Q174" s="109"/>
      <c r="S174" s="531" t="e">
        <f>+S124/S116</f>
        <v>#REF!</v>
      </c>
      <c r="U174" s="531" t="e">
        <f>+S174</f>
        <v>#REF!</v>
      </c>
      <c r="W174" s="531" t="e">
        <f>+U174</f>
        <v>#REF!</v>
      </c>
      <c r="AA174" s="37" t="s">
        <v>151</v>
      </c>
      <c r="AB174" s="532"/>
      <c r="AC174" s="37" t="s">
        <v>152</v>
      </c>
      <c r="AD174" s="532"/>
      <c r="AE174" s="37" t="s">
        <v>153</v>
      </c>
    </row>
    <row r="175" spans="1:23" ht="11.25">
      <c r="A175" s="109"/>
      <c r="B175" s="109"/>
      <c r="C175" s="546"/>
      <c r="D175" s="109"/>
      <c r="E175" s="109"/>
      <c r="F175" s="109"/>
      <c r="G175" s="109"/>
      <c r="H175" s="109"/>
      <c r="I175" s="109"/>
      <c r="J175" s="109"/>
      <c r="K175" s="109"/>
      <c r="L175" s="109"/>
      <c r="M175" s="109"/>
      <c r="N175" s="109"/>
      <c r="O175" s="109"/>
      <c r="P175" s="109"/>
      <c r="Q175" s="109"/>
      <c r="S175" s="25"/>
      <c r="U175" s="25"/>
      <c r="W175" s="25"/>
    </row>
    <row r="176" spans="1:31" ht="11.25">
      <c r="A176" s="109"/>
      <c r="B176" s="109" t="s">
        <v>8</v>
      </c>
      <c r="C176" s="546"/>
      <c r="D176" s="109"/>
      <c r="E176" s="109"/>
      <c r="F176" s="109"/>
      <c r="G176" s="109"/>
      <c r="H176" s="109"/>
      <c r="I176" s="109"/>
      <c r="J176" s="109"/>
      <c r="K176" s="109"/>
      <c r="L176" s="109"/>
      <c r="M176" s="109"/>
      <c r="N176" s="109"/>
      <c r="O176" s="109"/>
      <c r="P176" s="109"/>
      <c r="Q176" s="109"/>
      <c r="R176" s="6"/>
      <c r="S176" s="110" t="e">
        <f>+AA184</f>
        <v>#REF!</v>
      </c>
      <c r="T176" s="14" t="e">
        <f>+S176/S179</f>
        <v>#REF!</v>
      </c>
      <c r="U176" s="110" t="e">
        <f>+AC184</f>
        <v>#REF!</v>
      </c>
      <c r="V176" s="14" t="e">
        <f>+U176/U179</f>
        <v>#REF!</v>
      </c>
      <c r="W176" s="110" t="e">
        <f>+AE184</f>
        <v>#REF!</v>
      </c>
      <c r="X176" s="6"/>
      <c r="Y176" s="14"/>
      <c r="Z176" s="14">
        <f>+Z165</f>
        <v>0.6530000913747894</v>
      </c>
      <c r="AA176" s="6">
        <f>+Z176*S201</f>
        <v>0</v>
      </c>
      <c r="AB176" s="14">
        <f>+AB165</f>
        <v>0.6530000913747894</v>
      </c>
      <c r="AC176" s="6">
        <f>+AB176*U201</f>
        <v>0</v>
      </c>
      <c r="AD176" s="14">
        <f>+AD165</f>
        <v>0.6530000913747894</v>
      </c>
      <c r="AE176" s="6">
        <f>+AD176*W201</f>
        <v>0</v>
      </c>
    </row>
    <row r="177" spans="1:31" ht="11.25">
      <c r="A177" s="109"/>
      <c r="B177" s="109" t="s">
        <v>9</v>
      </c>
      <c r="C177" s="546"/>
      <c r="D177" s="109"/>
      <c r="E177" s="109"/>
      <c r="F177" s="109"/>
      <c r="G177" s="109"/>
      <c r="H177" s="109"/>
      <c r="I177" s="109"/>
      <c r="J177" s="109"/>
      <c r="K177" s="109"/>
      <c r="L177" s="109"/>
      <c r="M177" s="109"/>
      <c r="N177" s="109"/>
      <c r="O177" s="109"/>
      <c r="P177" s="109"/>
      <c r="Q177" s="109"/>
      <c r="R177" s="17"/>
      <c r="S177" s="110" t="e">
        <f aca="true" t="shared" si="64" ref="S177:W178">+AA185</f>
        <v>#REF!</v>
      </c>
      <c r="T177" s="14" t="e">
        <f>+S177/S179</f>
        <v>#REF!</v>
      </c>
      <c r="U177" s="110" t="e">
        <f t="shared" si="64"/>
        <v>#REF!</v>
      </c>
      <c r="V177" s="14" t="e">
        <f>+U177/U179</f>
        <v>#REF!</v>
      </c>
      <c r="W177" s="110" t="e">
        <f t="shared" si="64"/>
        <v>#REF!</v>
      </c>
      <c r="X177" s="6"/>
      <c r="Y177" s="6"/>
      <c r="Z177" s="14">
        <f>+Z166</f>
        <v>0.027</v>
      </c>
      <c r="AA177" s="6">
        <f>+Z177*S201</f>
        <v>0</v>
      </c>
      <c r="AB177" s="14">
        <f>+AB166</f>
        <v>0.025</v>
      </c>
      <c r="AC177" s="6">
        <f>+AB177*U201</f>
        <v>0</v>
      </c>
      <c r="AD177" s="14">
        <f>+AD166</f>
        <v>0.025</v>
      </c>
      <c r="AE177" s="6">
        <f>+AD177*W201</f>
        <v>0</v>
      </c>
    </row>
    <row r="178" spans="1:31" ht="13.5">
      <c r="A178" s="109"/>
      <c r="B178" s="599" t="s">
        <v>10</v>
      </c>
      <c r="C178" s="546"/>
      <c r="D178" s="109"/>
      <c r="E178" s="109"/>
      <c r="F178" s="109"/>
      <c r="G178" s="109"/>
      <c r="H178" s="109"/>
      <c r="I178" s="109"/>
      <c r="J178" s="109"/>
      <c r="K178" s="109"/>
      <c r="L178" s="109"/>
      <c r="M178" s="109"/>
      <c r="N178" s="109"/>
      <c r="O178" s="109"/>
      <c r="P178" s="109"/>
      <c r="Q178" s="109"/>
      <c r="R178" s="25"/>
      <c r="S178" s="530" t="e">
        <f t="shared" si="64"/>
        <v>#REF!</v>
      </c>
      <c r="T178" s="553" t="e">
        <f>+S178/S179</f>
        <v>#REF!</v>
      </c>
      <c r="U178" s="530" t="e">
        <f t="shared" si="64"/>
        <v>#REF!</v>
      </c>
      <c r="V178" s="553" t="e">
        <f>+U178/U179</f>
        <v>#REF!</v>
      </c>
      <c r="W178" s="530" t="e">
        <f t="shared" si="64"/>
        <v>#REF!</v>
      </c>
      <c r="X178" s="756"/>
      <c r="Y178" s="6"/>
      <c r="Z178" s="14">
        <f>+Z167</f>
        <v>0.319999908625211</v>
      </c>
      <c r="AA178" s="6">
        <f>+Z178*S201</f>
        <v>0</v>
      </c>
      <c r="AB178" s="14">
        <f>+AB167</f>
        <v>0.321999908625211</v>
      </c>
      <c r="AC178" s="6">
        <f>+AB178*U201</f>
        <v>0</v>
      </c>
      <c r="AD178" s="14">
        <f>+AD167</f>
        <v>0.321999908625211</v>
      </c>
      <c r="AE178" s="6">
        <f>+AD178*W201</f>
        <v>0</v>
      </c>
    </row>
    <row r="179" spans="1:25" ht="11.25">
      <c r="A179" s="109"/>
      <c r="B179" s="109" t="s">
        <v>11</v>
      </c>
      <c r="C179" s="546"/>
      <c r="D179" s="109"/>
      <c r="E179" s="109"/>
      <c r="F179" s="109"/>
      <c r="G179" s="109"/>
      <c r="H179" s="109"/>
      <c r="I179" s="109"/>
      <c r="J179" s="109"/>
      <c r="K179" s="109"/>
      <c r="L179" s="109"/>
      <c r="M179" s="109"/>
      <c r="N179" s="109"/>
      <c r="O179" s="109"/>
      <c r="P179" s="109"/>
      <c r="Q179" s="109"/>
      <c r="R179" s="110"/>
      <c r="S179" s="110" t="e">
        <f>+S176+S177+S178</f>
        <v>#REF!</v>
      </c>
      <c r="T179" s="14" t="e">
        <f>+S179/S179</f>
        <v>#REF!</v>
      </c>
      <c r="U179" s="110" t="e">
        <f>+U176+U177+U178</f>
        <v>#REF!</v>
      </c>
      <c r="V179" s="14" t="e">
        <f>+U179/U179</f>
        <v>#REF!</v>
      </c>
      <c r="W179" s="110" t="e">
        <f>+W176+W177+W178</f>
        <v>#REF!</v>
      </c>
      <c r="X179" s="110"/>
      <c r="Y179" s="110"/>
    </row>
    <row r="180" spans="1:29" ht="11.25">
      <c r="A180" s="109"/>
      <c r="B180" s="109"/>
      <c r="C180" s="546"/>
      <c r="D180" s="109"/>
      <c r="E180" s="109"/>
      <c r="F180" s="109"/>
      <c r="G180" s="109"/>
      <c r="H180" s="109"/>
      <c r="I180" s="109"/>
      <c r="J180" s="109"/>
      <c r="K180" s="109"/>
      <c r="L180" s="109"/>
      <c r="M180" s="109"/>
      <c r="N180" s="109"/>
      <c r="O180" s="109"/>
      <c r="P180" s="109"/>
      <c r="Q180" s="109"/>
      <c r="R180" s="25"/>
      <c r="S180" s="25"/>
      <c r="U180" s="25"/>
      <c r="W180" s="25"/>
      <c r="Z180" s="25"/>
      <c r="AB180" s="25"/>
      <c r="AC180" s="25"/>
    </row>
    <row r="181" spans="1:28" ht="11.25">
      <c r="A181" s="109"/>
      <c r="B181" s="109" t="s">
        <v>12</v>
      </c>
      <c r="C181" s="546"/>
      <c r="D181" s="109"/>
      <c r="E181" s="109"/>
      <c r="F181" s="109"/>
      <c r="G181" s="109"/>
      <c r="H181" s="109"/>
      <c r="I181" s="109"/>
      <c r="J181" s="109"/>
      <c r="K181" s="109"/>
      <c r="L181" s="109"/>
      <c r="M181" s="109"/>
      <c r="N181" s="109"/>
      <c r="O181" s="109"/>
      <c r="P181" s="109"/>
      <c r="Q181" s="109"/>
      <c r="S181" s="533" t="e">
        <f>+S176*S165</f>
        <v>#REF!</v>
      </c>
      <c r="U181" s="533" t="e">
        <f>+U176*U165</f>
        <v>#REF!</v>
      </c>
      <c r="W181" s="533" t="e">
        <f>+W176*W165</f>
        <v>#REF!</v>
      </c>
      <c r="AB181" s="15"/>
    </row>
    <row r="182" spans="1:25" ht="11.25">
      <c r="A182" s="109"/>
      <c r="B182" s="109" t="s">
        <v>13</v>
      </c>
      <c r="C182" s="546"/>
      <c r="D182" s="109"/>
      <c r="E182" s="109"/>
      <c r="F182" s="109"/>
      <c r="G182" s="109"/>
      <c r="H182" s="109"/>
      <c r="I182" s="109"/>
      <c r="J182" s="109"/>
      <c r="K182" s="109"/>
      <c r="L182" s="109"/>
      <c r="M182" s="109"/>
      <c r="N182" s="109"/>
      <c r="O182" s="109"/>
      <c r="P182" s="109"/>
      <c r="Q182" s="109"/>
      <c r="S182" s="110" t="e">
        <f>+S177*S166</f>
        <v>#REF!</v>
      </c>
      <c r="U182" s="110" t="e">
        <f>+U177*U166</f>
        <v>#REF!</v>
      </c>
      <c r="W182" s="110" t="e">
        <f>+W177*W166</f>
        <v>#REF!</v>
      </c>
      <c r="Y182" s="17"/>
    </row>
    <row r="183" spans="1:26" ht="13.5">
      <c r="A183" s="109"/>
      <c r="B183" s="599" t="s">
        <v>14</v>
      </c>
      <c r="C183" s="546"/>
      <c r="D183" s="109"/>
      <c r="E183" s="109"/>
      <c r="F183" s="109"/>
      <c r="G183" s="109"/>
      <c r="H183" s="109"/>
      <c r="I183" s="109"/>
      <c r="J183" s="109"/>
      <c r="K183" s="109"/>
      <c r="L183" s="109"/>
      <c r="M183" s="109"/>
      <c r="N183" s="109"/>
      <c r="O183" s="109"/>
      <c r="P183" s="109"/>
      <c r="Q183" s="109"/>
      <c r="S183" s="603" t="e">
        <f>+S178*S167</f>
        <v>#REF!</v>
      </c>
      <c r="U183" s="603" t="e">
        <f>+U178*U167</f>
        <v>#REF!</v>
      </c>
      <c r="W183" s="603" t="e">
        <f>+W178*W167</f>
        <v>#REF!</v>
      </c>
      <c r="Z183" s="4" t="s">
        <v>304</v>
      </c>
    </row>
    <row r="184" spans="1:31" ht="11.25">
      <c r="A184" s="109"/>
      <c r="B184" s="109" t="s">
        <v>172</v>
      </c>
      <c r="C184" s="546"/>
      <c r="D184" s="109"/>
      <c r="E184" s="109"/>
      <c r="F184" s="109"/>
      <c r="G184" s="109"/>
      <c r="H184" s="109"/>
      <c r="I184" s="109"/>
      <c r="J184" s="109"/>
      <c r="K184" s="109"/>
      <c r="L184" s="109"/>
      <c r="M184" s="109"/>
      <c r="N184" s="109"/>
      <c r="O184" s="109"/>
      <c r="P184" s="109"/>
      <c r="Q184" s="109"/>
      <c r="S184" s="533" t="e">
        <f>+S181+S182+S183</f>
        <v>#REF!</v>
      </c>
      <c r="U184" s="533" t="e">
        <f>+U181+U182+U183</f>
        <v>#REF!</v>
      </c>
      <c r="W184" s="533" t="e">
        <f>+W181+W182+W183</f>
        <v>#REF!</v>
      </c>
      <c r="AA184" s="25" t="e">
        <f>+AA165-AA176</f>
        <v>#REF!</v>
      </c>
      <c r="AC184" s="25" t="e">
        <f>+AC165-AC176</f>
        <v>#REF!</v>
      </c>
      <c r="AE184" s="25" t="e">
        <f>+AE165-AE176</f>
        <v>#REF!</v>
      </c>
    </row>
    <row r="185" spans="1:31" ht="11.25">
      <c r="A185" s="109"/>
      <c r="B185" s="109"/>
      <c r="C185" s="546"/>
      <c r="D185" s="109"/>
      <c r="E185" s="109"/>
      <c r="F185" s="109"/>
      <c r="G185" s="109"/>
      <c r="H185" s="109"/>
      <c r="I185" s="109"/>
      <c r="J185" s="109"/>
      <c r="K185" s="109"/>
      <c r="L185" s="109"/>
      <c r="M185" s="109"/>
      <c r="N185" s="109"/>
      <c r="O185" s="109"/>
      <c r="P185" s="109"/>
      <c r="Q185" s="109"/>
      <c r="S185" s="25"/>
      <c r="U185" s="25"/>
      <c r="W185" s="25"/>
      <c r="AA185" s="25" t="e">
        <f>+AA166-AA177</f>
        <v>#REF!</v>
      </c>
      <c r="AC185" s="25" t="e">
        <f>+AC166-AC177</f>
        <v>#REF!</v>
      </c>
      <c r="AE185" s="25" t="e">
        <f>+AE166-AE177</f>
        <v>#REF!</v>
      </c>
    </row>
    <row r="186" spans="1:31" ht="13.5">
      <c r="A186" s="109"/>
      <c r="B186" s="109" t="s">
        <v>156</v>
      </c>
      <c r="C186" s="546"/>
      <c r="D186" s="109"/>
      <c r="E186" s="109"/>
      <c r="F186" s="109"/>
      <c r="G186" s="109"/>
      <c r="H186" s="109"/>
      <c r="I186" s="109"/>
      <c r="J186" s="109"/>
      <c r="K186" s="109"/>
      <c r="L186" s="109"/>
      <c r="M186" s="109"/>
      <c r="N186" s="109"/>
      <c r="O186" s="109"/>
      <c r="P186" s="109"/>
      <c r="Q186" s="109"/>
      <c r="S186" s="19" t="e">
        <f>+#REF!</f>
        <v>#REF!</v>
      </c>
      <c r="U186" s="19" t="e">
        <f>+#REF!</f>
        <v>#REF!</v>
      </c>
      <c r="W186" s="19" t="e">
        <f>+#REF!</f>
        <v>#REF!</v>
      </c>
      <c r="AA186" s="802" t="e">
        <f>+AA167-AA178</f>
        <v>#REF!</v>
      </c>
      <c r="AC186" s="802" t="e">
        <f>+AC167-AC178</f>
        <v>#REF!</v>
      </c>
      <c r="AE186" s="802" t="e">
        <f>+AE167-AE178</f>
        <v>#REF!</v>
      </c>
    </row>
    <row r="187" spans="1:31" ht="11.25">
      <c r="A187" s="109"/>
      <c r="B187" s="109"/>
      <c r="C187" s="546"/>
      <c r="D187" s="109"/>
      <c r="E187" s="109"/>
      <c r="F187" s="109"/>
      <c r="G187" s="109"/>
      <c r="H187" s="109"/>
      <c r="I187" s="109"/>
      <c r="J187" s="109"/>
      <c r="K187" s="109"/>
      <c r="L187" s="109"/>
      <c r="M187" s="109"/>
      <c r="N187" s="109"/>
      <c r="O187" s="109"/>
      <c r="P187" s="109"/>
      <c r="Q187" s="109"/>
      <c r="S187" s="19"/>
      <c r="AA187" s="25" t="e">
        <f>SUM(AA184:AA186)</f>
        <v>#REF!</v>
      </c>
      <c r="AC187" s="25" t="e">
        <f>SUM(AC184:AC186)</f>
        <v>#REF!</v>
      </c>
      <c r="AE187" s="25" t="e">
        <f>SUM(AE184:AE186)</f>
        <v>#REF!</v>
      </c>
    </row>
    <row r="188" spans="1:29" ht="11.25">
      <c r="A188" s="109"/>
      <c r="B188" s="109"/>
      <c r="C188" s="546"/>
      <c r="D188" s="109"/>
      <c r="E188" s="109"/>
      <c r="F188" s="109"/>
      <c r="G188" s="109"/>
      <c r="H188" s="109"/>
      <c r="I188" s="109"/>
      <c r="J188" s="109"/>
      <c r="K188" s="109"/>
      <c r="L188" s="109"/>
      <c r="M188" s="109"/>
      <c r="N188" s="109"/>
      <c r="O188" s="109"/>
      <c r="P188" s="109"/>
      <c r="Q188" s="109"/>
      <c r="S188" s="19"/>
      <c r="U188" s="19"/>
      <c r="W188" s="19"/>
      <c r="Z188" s="110"/>
      <c r="AA188" s="110"/>
      <c r="AB188" s="110"/>
      <c r="AC188" s="110"/>
    </row>
    <row r="189" spans="1:29" ht="11.25">
      <c r="A189" s="109"/>
      <c r="B189" s="109"/>
      <c r="C189" s="546"/>
      <c r="D189" s="109"/>
      <c r="E189" s="109"/>
      <c r="F189" s="109"/>
      <c r="G189" s="109"/>
      <c r="H189" s="109"/>
      <c r="I189" s="109"/>
      <c r="J189" s="109"/>
      <c r="K189" s="109"/>
      <c r="L189" s="109"/>
      <c r="M189" s="109"/>
      <c r="N189" s="109"/>
      <c r="O189" s="109"/>
      <c r="P189" s="109"/>
      <c r="Q189" s="109"/>
      <c r="S189" s="19"/>
      <c r="U189" s="19"/>
      <c r="W189" s="19"/>
      <c r="Z189" s="6"/>
      <c r="AA189" s="6"/>
      <c r="AB189" s="6"/>
      <c r="AC189" s="6"/>
    </row>
    <row r="190" spans="1:29" ht="11.25">
      <c r="A190" s="109"/>
      <c r="B190" s="109"/>
      <c r="C190" s="546"/>
      <c r="D190" s="109"/>
      <c r="E190" s="109"/>
      <c r="F190" s="109"/>
      <c r="G190" s="109"/>
      <c r="H190" s="109"/>
      <c r="I190" s="109"/>
      <c r="J190" s="109"/>
      <c r="K190" s="109"/>
      <c r="L190" s="109"/>
      <c r="M190" s="109"/>
      <c r="N190" s="109"/>
      <c r="O190" s="109"/>
      <c r="P190" s="109"/>
      <c r="Q190" s="109"/>
      <c r="S190" s="19"/>
      <c r="U190" s="19"/>
      <c r="W190" s="19"/>
      <c r="Z190" s="6"/>
      <c r="AA190" s="6"/>
      <c r="AB190" s="6"/>
      <c r="AC190" s="6"/>
    </row>
    <row r="191" spans="1:23" ht="11.25">
      <c r="A191" s="109"/>
      <c r="B191" s="109"/>
      <c r="C191" s="546"/>
      <c r="D191" s="109"/>
      <c r="E191" s="109"/>
      <c r="F191" s="109"/>
      <c r="G191" s="109"/>
      <c r="H191" s="109"/>
      <c r="I191" s="109"/>
      <c r="J191" s="109"/>
      <c r="K191" s="109"/>
      <c r="L191" s="109"/>
      <c r="M191" s="109"/>
      <c r="N191" s="109"/>
      <c r="O191" s="109"/>
      <c r="P191" s="109"/>
      <c r="Q191" s="109"/>
      <c r="S191" s="19"/>
      <c r="U191" s="19"/>
      <c r="W191" s="19"/>
    </row>
    <row r="192" spans="1:23" ht="11.25">
      <c r="A192" s="109"/>
      <c r="B192" s="109"/>
      <c r="C192" s="546"/>
      <c r="D192" s="109"/>
      <c r="E192" s="109"/>
      <c r="F192" s="109"/>
      <c r="G192" s="109"/>
      <c r="H192" s="109"/>
      <c r="I192" s="109"/>
      <c r="J192" s="109"/>
      <c r="K192" s="109"/>
      <c r="L192" s="109"/>
      <c r="M192" s="109"/>
      <c r="N192" s="109"/>
      <c r="O192" s="109"/>
      <c r="P192" s="109"/>
      <c r="Q192" s="109"/>
      <c r="S192" s="19"/>
      <c r="U192" s="19"/>
      <c r="W192" s="19"/>
    </row>
    <row r="193" spans="1:29" s="590" customFormat="1" ht="11.25">
      <c r="A193" s="780"/>
      <c r="B193" s="781" t="s">
        <v>173</v>
      </c>
      <c r="C193" s="782"/>
      <c r="D193" s="783"/>
      <c r="E193" s="783"/>
      <c r="F193" s="783"/>
      <c r="G193" s="783"/>
      <c r="H193" s="783"/>
      <c r="I193" s="783"/>
      <c r="J193" s="783"/>
      <c r="K193" s="783"/>
      <c r="L193" s="783"/>
      <c r="M193" s="783"/>
      <c r="N193" s="783"/>
      <c r="O193" s="783"/>
      <c r="P193" s="783"/>
      <c r="Q193" s="783"/>
      <c r="R193" s="783"/>
      <c r="S193" s="784" t="e">
        <f>+S186+S184</f>
        <v>#REF!</v>
      </c>
      <c r="T193" s="785"/>
      <c r="U193" s="784" t="e">
        <f>+U186+U184</f>
        <v>#REF!</v>
      </c>
      <c r="V193" s="785"/>
      <c r="W193" s="784" t="e">
        <f>+W186+W184</f>
        <v>#REF!</v>
      </c>
      <c r="Z193" s="4"/>
      <c r="AA193" s="107" t="e">
        <f>+S176*S165</f>
        <v>#REF!</v>
      </c>
      <c r="AB193" s="4"/>
      <c r="AC193" s="4"/>
    </row>
    <row r="194" spans="1:29" ht="11.25">
      <c r="A194" s="109"/>
      <c r="B194" s="786" t="s">
        <v>171</v>
      </c>
      <c r="C194" s="787"/>
      <c r="D194" s="788"/>
      <c r="E194" s="788"/>
      <c r="F194" s="788"/>
      <c r="G194" s="788"/>
      <c r="H194" s="788"/>
      <c r="I194" s="788"/>
      <c r="J194" s="788"/>
      <c r="K194" s="788"/>
      <c r="L194" s="788"/>
      <c r="M194" s="788"/>
      <c r="N194" s="788"/>
      <c r="O194" s="788"/>
      <c r="P194" s="788"/>
      <c r="Q194" s="788"/>
      <c r="R194" s="788"/>
      <c r="S194" s="789" t="e">
        <f>SUM(#REF!)</f>
        <v>#REF!</v>
      </c>
      <c r="U194" s="789" t="e">
        <f>SUM(#REF!)</f>
        <v>#REF!</v>
      </c>
      <c r="W194" s="789" t="e">
        <f>SUM(#REF!)</f>
        <v>#REF!</v>
      </c>
      <c r="Z194" s="590"/>
      <c r="AA194" s="107" t="e">
        <f>+S177*S166</f>
        <v>#REF!</v>
      </c>
      <c r="AB194" s="590"/>
      <c r="AC194" s="590"/>
    </row>
    <row r="195" spans="1:27" ht="11.25">
      <c r="A195" s="109"/>
      <c r="B195" s="790" t="s">
        <v>174</v>
      </c>
      <c r="C195" s="791"/>
      <c r="D195" s="792"/>
      <c r="E195" s="792"/>
      <c r="F195" s="792"/>
      <c r="G195" s="792"/>
      <c r="H195" s="792"/>
      <c r="I195" s="792"/>
      <c r="J195" s="792"/>
      <c r="K195" s="792"/>
      <c r="L195" s="792"/>
      <c r="M195" s="792"/>
      <c r="N195" s="792"/>
      <c r="O195" s="792"/>
      <c r="P195" s="792"/>
      <c r="Q195" s="792"/>
      <c r="R195" s="792"/>
      <c r="S195" s="808" t="e">
        <f>+S194/12</f>
        <v>#REF!</v>
      </c>
      <c r="U195" s="808" t="e">
        <f>+U194/12</f>
        <v>#REF!</v>
      </c>
      <c r="W195" s="808" t="e">
        <f>+W194/12</f>
        <v>#REF!</v>
      </c>
      <c r="AA195" s="107" t="e">
        <f>+S178*S167</f>
        <v>#REF!</v>
      </c>
    </row>
    <row r="196" spans="1:27" ht="11.25">
      <c r="A196" s="109"/>
      <c r="B196" s="814" t="s">
        <v>300</v>
      </c>
      <c r="C196" s="815"/>
      <c r="D196" s="816"/>
      <c r="E196" s="816"/>
      <c r="F196" s="816"/>
      <c r="G196" s="816"/>
      <c r="H196" s="816"/>
      <c r="I196" s="816"/>
      <c r="J196" s="816"/>
      <c r="K196" s="816"/>
      <c r="L196" s="816"/>
      <c r="M196" s="816"/>
      <c r="N196" s="816"/>
      <c r="O196" s="816"/>
      <c r="P196" s="816"/>
      <c r="Q196" s="816"/>
      <c r="R196" s="816"/>
      <c r="S196" s="817" t="e">
        <f>+S193/S194</f>
        <v>#REF!</v>
      </c>
      <c r="T196" s="785"/>
      <c r="U196" s="817" t="e">
        <f>+U193/U194</f>
        <v>#REF!</v>
      </c>
      <c r="V196" s="785"/>
      <c r="W196" s="817" t="e">
        <f>+W193/W194</f>
        <v>#REF!</v>
      </c>
      <c r="AA196" s="107" t="e">
        <f>+S179*S168</f>
        <v>#REF!</v>
      </c>
    </row>
    <row r="197" spans="1:23" ht="11.25">
      <c r="A197" s="109"/>
      <c r="B197" s="786"/>
      <c r="C197" s="787"/>
      <c r="D197" s="788"/>
      <c r="E197" s="788"/>
      <c r="F197" s="788"/>
      <c r="G197" s="788"/>
      <c r="H197" s="788"/>
      <c r="I197" s="788"/>
      <c r="J197" s="788"/>
      <c r="K197" s="788"/>
      <c r="L197" s="788"/>
      <c r="M197" s="788"/>
      <c r="N197" s="788"/>
      <c r="O197" s="788"/>
      <c r="P197" s="788"/>
      <c r="Q197" s="788"/>
      <c r="R197" s="788"/>
      <c r="S197" s="789"/>
      <c r="U197" s="789"/>
      <c r="W197" s="789"/>
    </row>
    <row r="198" spans="1:23" ht="11.25">
      <c r="A198" s="109"/>
      <c r="B198" s="790" t="s">
        <v>301</v>
      </c>
      <c r="C198" s="791"/>
      <c r="D198" s="792"/>
      <c r="E198" s="792"/>
      <c r="F198" s="792"/>
      <c r="G198" s="792"/>
      <c r="H198" s="792"/>
      <c r="I198" s="792"/>
      <c r="J198" s="792"/>
      <c r="K198" s="792"/>
      <c r="L198" s="792"/>
      <c r="M198" s="792"/>
      <c r="N198" s="792"/>
      <c r="O198" s="792"/>
      <c r="P198" s="792"/>
      <c r="Q198" s="792"/>
      <c r="R198" s="792"/>
      <c r="S198" s="797" t="e">
        <f>+S184/S194</f>
        <v>#REF!</v>
      </c>
      <c r="U198" s="797" t="e">
        <f>+U184/U194</f>
        <v>#REF!</v>
      </c>
      <c r="W198" s="797" t="e">
        <f>+W184/W194</f>
        <v>#REF!</v>
      </c>
    </row>
    <row r="199" spans="1:27" ht="11.25">
      <c r="A199" s="109"/>
      <c r="B199" s="790"/>
      <c r="C199" s="791"/>
      <c r="D199" s="792"/>
      <c r="E199" s="792"/>
      <c r="F199" s="792"/>
      <c r="G199" s="792"/>
      <c r="H199" s="792"/>
      <c r="I199" s="792"/>
      <c r="J199" s="792"/>
      <c r="K199" s="792"/>
      <c r="L199" s="792"/>
      <c r="M199" s="792"/>
      <c r="N199" s="792"/>
      <c r="O199" s="792"/>
      <c r="P199" s="792"/>
      <c r="Q199" s="792"/>
      <c r="R199" s="792"/>
      <c r="S199" s="793"/>
      <c r="U199" s="793"/>
      <c r="W199" s="793"/>
      <c r="AA199" s="25" t="e">
        <f>+W179-AA201</f>
        <v>#REF!</v>
      </c>
    </row>
    <row r="200" spans="1:23" ht="11.25">
      <c r="A200" s="109"/>
      <c r="B200" s="790" t="s">
        <v>303</v>
      </c>
      <c r="C200" s="791"/>
      <c r="D200" s="792"/>
      <c r="E200" s="792"/>
      <c r="F200" s="792"/>
      <c r="G200" s="792"/>
      <c r="H200" s="792"/>
      <c r="I200" s="792"/>
      <c r="J200" s="792"/>
      <c r="K200" s="792"/>
      <c r="L200" s="792"/>
      <c r="M200" s="792"/>
      <c r="N200" s="792"/>
      <c r="O200" s="792"/>
      <c r="P200" s="792"/>
      <c r="Q200" s="792"/>
      <c r="R200" s="792"/>
      <c r="S200" s="799" t="e">
        <f>+S179/S194</f>
        <v>#REF!</v>
      </c>
      <c r="U200" s="799" t="e">
        <f>+U179/U194</f>
        <v>#REF!</v>
      </c>
      <c r="W200" s="799" t="e">
        <f>+W179/W194</f>
        <v>#REF!</v>
      </c>
    </row>
    <row r="201" spans="1:27" ht="11.25">
      <c r="A201" s="109"/>
      <c r="B201" s="794" t="s">
        <v>306</v>
      </c>
      <c r="C201" s="795"/>
      <c r="D201" s="796"/>
      <c r="E201" s="796"/>
      <c r="F201" s="796"/>
      <c r="G201" s="796"/>
      <c r="H201" s="796"/>
      <c r="I201" s="796"/>
      <c r="J201" s="796"/>
      <c r="K201" s="796"/>
      <c r="L201" s="796"/>
      <c r="M201" s="796"/>
      <c r="N201" s="796"/>
      <c r="O201" s="796"/>
      <c r="P201" s="796"/>
      <c r="Q201" s="796"/>
      <c r="R201" s="796"/>
      <c r="S201" s="800"/>
      <c r="U201" s="800"/>
      <c r="W201" s="800"/>
      <c r="AA201" s="29">
        <v>3487848</v>
      </c>
    </row>
    <row r="202" spans="1:23" ht="10.5" customHeight="1">
      <c r="A202" s="109"/>
      <c r="C202" s="25"/>
      <c r="S202" s="25"/>
      <c r="U202" s="107"/>
      <c r="W202" s="107"/>
    </row>
    <row r="203" spans="2:23" ht="10.5" customHeight="1">
      <c r="B203" s="4" t="s">
        <v>311</v>
      </c>
      <c r="C203" s="25"/>
      <c r="S203" s="39" t="e">
        <f>+S196-S198</f>
        <v>#REF!</v>
      </c>
      <c r="U203" s="39" t="e">
        <f>+U196-U198</f>
        <v>#REF!</v>
      </c>
      <c r="W203" s="39" t="e">
        <f>+W196-W198</f>
        <v>#REF!</v>
      </c>
    </row>
    <row r="204" spans="3:21" ht="11.25">
      <c r="C204" s="25"/>
      <c r="S204" s="25"/>
      <c r="U204" s="107"/>
    </row>
    <row r="205" spans="2:23" ht="11.25">
      <c r="B205" s="4" t="s">
        <v>176</v>
      </c>
      <c r="C205" s="25"/>
      <c r="S205" s="14" t="e">
        <f>+S186/S184</f>
        <v>#REF!</v>
      </c>
      <c r="T205" s="19"/>
      <c r="U205" s="14" t="e">
        <f>+U186/U184</f>
        <v>#REF!</v>
      </c>
      <c r="V205" s="19"/>
      <c r="W205" s="14" t="e">
        <f>+W186/W184</f>
        <v>#REF!</v>
      </c>
    </row>
    <row r="206" spans="3:23" ht="11.25">
      <c r="C206" s="25"/>
      <c r="U206" s="25"/>
      <c r="W206" s="107"/>
    </row>
    <row r="207" spans="2:23" ht="11.25">
      <c r="B207" s="11" t="s">
        <v>175</v>
      </c>
      <c r="C207" s="25"/>
      <c r="U207" s="25"/>
      <c r="W207" s="107"/>
    </row>
    <row r="208" spans="2:23" ht="11.25">
      <c r="B208" s="604" t="s">
        <v>27</v>
      </c>
      <c r="C208" s="25"/>
      <c r="S208" s="107" t="e">
        <f>+S165</f>
        <v>#REF!</v>
      </c>
      <c r="U208" s="107" t="e">
        <f>+U165</f>
        <v>#REF!</v>
      </c>
      <c r="W208" s="107" t="e">
        <f>+W165</f>
        <v>#REF!</v>
      </c>
    </row>
    <row r="209" spans="2:23" ht="11.25">
      <c r="B209" s="605" t="s">
        <v>28</v>
      </c>
      <c r="C209" s="25"/>
      <c r="S209" s="107">
        <f>+S166</f>
        <v>2.1</v>
      </c>
      <c r="U209" s="107">
        <f>+U166</f>
        <v>2.1</v>
      </c>
      <c r="W209" s="107">
        <f>+W166</f>
        <v>2.1</v>
      </c>
    </row>
    <row r="210" spans="2:23" ht="11.25">
      <c r="B210" s="109" t="s">
        <v>29</v>
      </c>
      <c r="C210" s="25"/>
      <c r="S210" s="107" t="e">
        <f>+S167</f>
        <v>#REF!</v>
      </c>
      <c r="U210" s="107" t="e">
        <f>+U167</f>
        <v>#REF!</v>
      </c>
      <c r="W210" s="107" t="e">
        <f>+W167</f>
        <v>#REF!</v>
      </c>
    </row>
    <row r="211" ht="11.25">
      <c r="C211" s="25"/>
    </row>
    <row r="212" spans="2:3" ht="11.25">
      <c r="B212" s="11" t="s">
        <v>177</v>
      </c>
      <c r="C212" s="25"/>
    </row>
    <row r="213" spans="2:23" ht="11.25">
      <c r="B213" s="604" t="s">
        <v>27</v>
      </c>
      <c r="C213" s="25"/>
      <c r="S213" s="107" t="e">
        <f>+S208*(1+S205)</f>
        <v>#REF!</v>
      </c>
      <c r="U213" s="107" t="e">
        <f>+U208*(1+U205)</f>
        <v>#REF!</v>
      </c>
      <c r="W213" s="107" t="e">
        <f>+W208*(1+W205)</f>
        <v>#REF!</v>
      </c>
    </row>
    <row r="214" spans="2:30" ht="11.25">
      <c r="B214" s="605" t="s">
        <v>28</v>
      </c>
      <c r="C214" s="25"/>
      <c r="S214" s="107" t="e">
        <f>+S209*(1+S205)</f>
        <v>#REF!</v>
      </c>
      <c r="U214" s="107" t="e">
        <f>+U209*(1+U205)</f>
        <v>#REF!</v>
      </c>
      <c r="W214" s="107" t="e">
        <f>+W209*(1+W205)</f>
        <v>#REF!</v>
      </c>
      <c r="AD214" s="107"/>
    </row>
    <row r="215" spans="2:30" ht="11.25">
      <c r="B215" s="109" t="s">
        <v>29</v>
      </c>
      <c r="C215" s="25"/>
      <c r="S215" s="107" t="e">
        <f>+S210*(1+S205)</f>
        <v>#REF!</v>
      </c>
      <c r="U215" s="107" t="e">
        <f>+U210*(1+U205)</f>
        <v>#REF!</v>
      </c>
      <c r="W215" s="107" t="e">
        <f>+W210*(1+W205)</f>
        <v>#REF!</v>
      </c>
      <c r="Z215" s="6"/>
      <c r="AA215" s="25"/>
      <c r="AB215" s="25"/>
      <c r="AD215" s="107"/>
    </row>
    <row r="216" spans="3:30" ht="11.25">
      <c r="C216" s="25"/>
      <c r="Z216" s="6"/>
      <c r="AA216" s="25"/>
      <c r="AB216" s="25"/>
      <c r="AD216" s="107"/>
    </row>
    <row r="217" spans="3:30" ht="11.25">
      <c r="C217" s="25"/>
      <c r="Z217" s="6"/>
      <c r="AA217" s="25"/>
      <c r="AB217" s="25"/>
      <c r="AD217" s="107"/>
    </row>
    <row r="218" spans="3:30" ht="11.25">
      <c r="C218" s="25"/>
      <c r="Z218" s="6"/>
      <c r="AA218" s="25"/>
      <c r="AB218" s="25"/>
      <c r="AD218" s="107"/>
    </row>
    <row r="219" spans="3:30" ht="11.25">
      <c r="C219" s="25"/>
      <c r="Z219" s="6"/>
      <c r="AA219" s="25"/>
      <c r="AB219" s="25"/>
      <c r="AD219" s="107"/>
    </row>
    <row r="220" spans="3:30" ht="11.25">
      <c r="C220" s="25"/>
      <c r="Z220" s="6"/>
      <c r="AA220" s="25"/>
      <c r="AB220" s="25"/>
      <c r="AD220" s="107"/>
    </row>
    <row r="221" spans="3:30" ht="11.25">
      <c r="C221" s="25"/>
      <c r="Z221" s="6"/>
      <c r="AA221" s="25"/>
      <c r="AB221" s="25"/>
      <c r="AD221" s="107"/>
    </row>
    <row r="222" spans="3:30" ht="11.25">
      <c r="C222" s="25"/>
      <c r="Z222" s="6"/>
      <c r="AA222" s="25"/>
      <c r="AB222" s="25"/>
      <c r="AD222" s="107"/>
    </row>
    <row r="223" spans="3:30" ht="11.25">
      <c r="C223" s="25"/>
      <c r="Z223" s="6"/>
      <c r="AA223" s="25"/>
      <c r="AB223" s="25"/>
      <c r="AD223" s="107"/>
    </row>
    <row r="224" spans="3:30" ht="11.25">
      <c r="C224" s="25"/>
      <c r="Z224" s="6"/>
      <c r="AA224" s="25"/>
      <c r="AB224" s="25"/>
      <c r="AD224" s="107"/>
    </row>
    <row r="225" spans="3:30" ht="11.25">
      <c r="C225" s="25"/>
      <c r="Z225" s="6"/>
      <c r="AA225" s="25"/>
      <c r="AB225" s="25"/>
      <c r="AD225" s="107"/>
    </row>
    <row r="226" spans="3:30" ht="11.25">
      <c r="C226" s="25"/>
      <c r="Z226" s="6"/>
      <c r="AA226" s="25"/>
      <c r="AB226" s="25"/>
      <c r="AD226" s="107"/>
    </row>
    <row r="227" spans="3:30" ht="11.25">
      <c r="C227" s="25"/>
      <c r="S227" s="6">
        <v>29564789.58828873</v>
      </c>
      <c r="T227" s="6"/>
      <c r="U227" s="6">
        <v>33529398.121025965</v>
      </c>
      <c r="V227" s="6"/>
      <c r="W227" s="6">
        <v>38009186.150087714</v>
      </c>
      <c r="Z227" s="6"/>
      <c r="AA227" s="25"/>
      <c r="AB227" s="25"/>
      <c r="AD227" s="107"/>
    </row>
    <row r="228" spans="3:30" ht="11.25">
      <c r="C228" s="25"/>
      <c r="Z228" s="6"/>
      <c r="AA228" s="25"/>
      <c r="AB228" s="25"/>
      <c r="AD228" s="107"/>
    </row>
    <row r="229" spans="3:30" ht="11.25">
      <c r="C229" s="25"/>
      <c r="Z229" s="6"/>
      <c r="AA229" s="25"/>
      <c r="AB229" s="25"/>
      <c r="AD229" s="107"/>
    </row>
    <row r="230" spans="3:30" ht="11.25">
      <c r="C230" s="25"/>
      <c r="Z230" s="6"/>
      <c r="AA230" s="25"/>
      <c r="AB230" s="25"/>
      <c r="AD230" s="107"/>
    </row>
    <row r="231" spans="1:30" ht="11.25">
      <c r="A231" s="765"/>
      <c r="B231" s="766"/>
      <c r="C231" s="767"/>
      <c r="D231" s="766"/>
      <c r="E231" s="766"/>
      <c r="F231" s="766"/>
      <c r="G231" s="766"/>
      <c r="H231" s="766"/>
      <c r="I231" s="766"/>
      <c r="J231" s="766"/>
      <c r="K231" s="766"/>
      <c r="L231" s="766"/>
      <c r="M231" s="766"/>
      <c r="N231" s="766"/>
      <c r="O231" s="766"/>
      <c r="P231" s="766"/>
      <c r="Q231" s="766"/>
      <c r="R231" s="766"/>
      <c r="S231" s="766"/>
      <c r="T231" s="766"/>
      <c r="U231" s="766"/>
      <c r="V231" s="766"/>
      <c r="W231" s="766"/>
      <c r="Z231" s="6"/>
      <c r="AA231" s="25"/>
      <c r="AB231" s="25"/>
      <c r="AD231" s="107"/>
    </row>
    <row r="232" spans="1:30" ht="11.25">
      <c r="A232" s="769"/>
      <c r="B232" s="770"/>
      <c r="C232" s="771"/>
      <c r="D232" s="770"/>
      <c r="E232" s="770"/>
      <c r="F232" s="770"/>
      <c r="G232" s="770"/>
      <c r="H232" s="770"/>
      <c r="I232" s="770"/>
      <c r="J232" s="770"/>
      <c r="K232" s="770"/>
      <c r="L232" s="770"/>
      <c r="M232" s="770"/>
      <c r="N232" s="770"/>
      <c r="O232" s="770"/>
      <c r="P232" s="770"/>
      <c r="Q232" s="770"/>
      <c r="R232" s="770"/>
      <c r="S232" s="770"/>
      <c r="T232" s="770"/>
      <c r="U232" s="770"/>
      <c r="V232" s="770"/>
      <c r="W232" s="770"/>
      <c r="Z232" s="6"/>
      <c r="AA232" s="25"/>
      <c r="AB232" s="25"/>
      <c r="AD232" s="107"/>
    </row>
    <row r="233" spans="1:30" ht="11.25">
      <c r="A233" s="769"/>
      <c r="B233" s="779"/>
      <c r="C233" s="771"/>
      <c r="D233" s="770"/>
      <c r="E233" s="770"/>
      <c r="F233" s="770"/>
      <c r="G233" s="770"/>
      <c r="H233" s="770"/>
      <c r="I233" s="770"/>
      <c r="J233" s="770"/>
      <c r="K233" s="770"/>
      <c r="L233" s="770"/>
      <c r="M233" s="770"/>
      <c r="N233" s="770"/>
      <c r="O233" s="770"/>
      <c r="P233" s="770"/>
      <c r="Q233" s="770"/>
      <c r="R233" s="770"/>
      <c r="S233" s="773"/>
      <c r="T233" s="773"/>
      <c r="U233" s="773"/>
      <c r="V233" s="773"/>
      <c r="W233" s="773"/>
      <c r="Z233" s="6"/>
      <c r="AA233" s="25"/>
      <c r="AB233" s="25"/>
      <c r="AD233" s="107"/>
    </row>
    <row r="234" spans="1:30" ht="11.25">
      <c r="A234" s="769"/>
      <c r="B234" s="770"/>
      <c r="C234" s="771"/>
      <c r="D234" s="770"/>
      <c r="E234" s="770"/>
      <c r="F234" s="770"/>
      <c r="G234" s="770"/>
      <c r="H234" s="770"/>
      <c r="I234" s="770"/>
      <c r="J234" s="770"/>
      <c r="K234" s="770"/>
      <c r="L234" s="770"/>
      <c r="M234" s="770"/>
      <c r="N234" s="770"/>
      <c r="O234" s="770"/>
      <c r="P234" s="770"/>
      <c r="Q234" s="770"/>
      <c r="R234" s="770"/>
      <c r="S234" s="773"/>
      <c r="T234" s="773"/>
      <c r="U234" s="773"/>
      <c r="V234" s="773"/>
      <c r="W234" s="773"/>
      <c r="X234" s="768"/>
      <c r="Z234" s="6"/>
      <c r="AA234" s="25"/>
      <c r="AB234" s="25"/>
      <c r="AD234" s="107"/>
    </row>
    <row r="235" spans="1:30" ht="11.25">
      <c r="A235" s="769"/>
      <c r="B235" s="770"/>
      <c r="C235" s="771"/>
      <c r="D235" s="770"/>
      <c r="E235" s="770"/>
      <c r="F235" s="770"/>
      <c r="G235" s="770"/>
      <c r="H235" s="770"/>
      <c r="I235" s="770"/>
      <c r="J235" s="770"/>
      <c r="K235" s="770"/>
      <c r="L235" s="770"/>
      <c r="M235" s="770"/>
      <c r="N235" s="770"/>
      <c r="O235" s="770"/>
      <c r="P235" s="770"/>
      <c r="Q235" s="770"/>
      <c r="R235" s="770"/>
      <c r="S235" s="773"/>
      <c r="T235" s="773"/>
      <c r="U235" s="773"/>
      <c r="V235" s="773"/>
      <c r="W235" s="773"/>
      <c r="X235" s="772"/>
      <c r="Z235" s="6"/>
      <c r="AA235" s="25"/>
      <c r="AB235" s="25"/>
      <c r="AD235" s="107"/>
    </row>
    <row r="236" spans="1:30" ht="11.25">
      <c r="A236" s="769"/>
      <c r="B236" s="770"/>
      <c r="C236" s="771"/>
      <c r="D236" s="770"/>
      <c r="E236" s="770"/>
      <c r="F236" s="770"/>
      <c r="G236" s="770"/>
      <c r="H236" s="770"/>
      <c r="I236" s="770"/>
      <c r="J236" s="770"/>
      <c r="K236" s="770"/>
      <c r="L236" s="770"/>
      <c r="M236" s="770"/>
      <c r="N236" s="770"/>
      <c r="O236" s="770"/>
      <c r="P236" s="770"/>
      <c r="Q236" s="770"/>
      <c r="R236" s="770"/>
      <c r="S236" s="773"/>
      <c r="T236" s="773"/>
      <c r="U236" s="773"/>
      <c r="V236" s="773"/>
      <c r="W236" s="773"/>
      <c r="X236" s="772"/>
      <c r="Z236" s="6"/>
      <c r="AA236" s="25"/>
      <c r="AB236" s="25"/>
      <c r="AD236" s="107"/>
    </row>
    <row r="237" spans="1:30" ht="11.25">
      <c r="A237" s="769"/>
      <c r="B237" s="770"/>
      <c r="C237" s="771"/>
      <c r="D237" s="770"/>
      <c r="E237" s="770"/>
      <c r="F237" s="770"/>
      <c r="G237" s="770"/>
      <c r="H237" s="770"/>
      <c r="I237" s="770"/>
      <c r="J237" s="770"/>
      <c r="K237" s="770"/>
      <c r="L237" s="770"/>
      <c r="M237" s="770"/>
      <c r="N237" s="770"/>
      <c r="O237" s="770"/>
      <c r="P237" s="770"/>
      <c r="Q237" s="770"/>
      <c r="R237" s="770"/>
      <c r="S237" s="773"/>
      <c r="T237" s="773"/>
      <c r="U237" s="773"/>
      <c r="V237" s="773"/>
      <c r="W237" s="773"/>
      <c r="X237" s="772"/>
      <c r="Z237" s="6"/>
      <c r="AA237" s="25"/>
      <c r="AB237" s="25"/>
      <c r="AD237" s="107"/>
    </row>
    <row r="238" spans="1:30" ht="11.25">
      <c r="A238" s="769"/>
      <c r="B238" s="770"/>
      <c r="C238" s="771"/>
      <c r="D238" s="770"/>
      <c r="E238" s="770"/>
      <c r="F238" s="770"/>
      <c r="G238" s="770"/>
      <c r="H238" s="770"/>
      <c r="I238" s="770"/>
      <c r="J238" s="770"/>
      <c r="K238" s="770"/>
      <c r="L238" s="770"/>
      <c r="M238" s="770"/>
      <c r="N238" s="770"/>
      <c r="O238" s="770"/>
      <c r="P238" s="770"/>
      <c r="Q238" s="770"/>
      <c r="R238" s="770"/>
      <c r="S238" s="773"/>
      <c r="T238" s="773"/>
      <c r="U238" s="773"/>
      <c r="V238" s="773"/>
      <c r="W238" s="773"/>
      <c r="X238" s="772"/>
      <c r="Z238" s="6"/>
      <c r="AA238" s="25"/>
      <c r="AB238" s="25"/>
      <c r="AD238" s="107"/>
    </row>
    <row r="239" spans="1:30" ht="11.25">
      <c r="A239" s="769"/>
      <c r="B239" s="770"/>
      <c r="C239" s="771"/>
      <c r="D239" s="770"/>
      <c r="E239" s="770"/>
      <c r="F239" s="770"/>
      <c r="G239" s="770"/>
      <c r="H239" s="770"/>
      <c r="I239" s="770"/>
      <c r="J239" s="770"/>
      <c r="K239" s="770"/>
      <c r="L239" s="770"/>
      <c r="M239" s="770"/>
      <c r="N239" s="770"/>
      <c r="O239" s="770"/>
      <c r="P239" s="770"/>
      <c r="Q239" s="770"/>
      <c r="R239" s="770"/>
      <c r="S239" s="773"/>
      <c r="T239" s="773"/>
      <c r="U239" s="773"/>
      <c r="V239" s="773"/>
      <c r="W239" s="773"/>
      <c r="X239" s="772"/>
      <c r="Z239" s="6"/>
      <c r="AA239" s="25"/>
      <c r="AB239" s="25"/>
      <c r="AD239" s="107"/>
    </row>
    <row r="240" spans="1:30" ht="11.25">
      <c r="A240" s="769"/>
      <c r="B240" s="770"/>
      <c r="C240" s="771"/>
      <c r="D240" s="770"/>
      <c r="E240" s="770"/>
      <c r="F240" s="770"/>
      <c r="G240" s="770"/>
      <c r="H240" s="770"/>
      <c r="I240" s="770"/>
      <c r="J240" s="770"/>
      <c r="K240" s="770"/>
      <c r="L240" s="770"/>
      <c r="M240" s="770"/>
      <c r="N240" s="770"/>
      <c r="O240" s="770"/>
      <c r="P240" s="770"/>
      <c r="Q240" s="770"/>
      <c r="R240" s="770"/>
      <c r="S240" s="773"/>
      <c r="T240" s="773"/>
      <c r="U240" s="773"/>
      <c r="V240" s="773"/>
      <c r="W240" s="773"/>
      <c r="X240" s="772"/>
      <c r="Z240" s="6"/>
      <c r="AA240" s="25"/>
      <c r="AB240" s="25"/>
      <c r="AD240" s="107"/>
    </row>
    <row r="241" spans="1:30" ht="11.25">
      <c r="A241" s="769"/>
      <c r="B241" s="770"/>
      <c r="C241" s="771"/>
      <c r="D241" s="770"/>
      <c r="E241" s="770"/>
      <c r="F241" s="770"/>
      <c r="G241" s="770"/>
      <c r="H241" s="770"/>
      <c r="I241" s="770"/>
      <c r="J241" s="770"/>
      <c r="K241" s="770"/>
      <c r="L241" s="770"/>
      <c r="M241" s="770"/>
      <c r="N241" s="770"/>
      <c r="O241" s="770"/>
      <c r="P241" s="770"/>
      <c r="Q241" s="770"/>
      <c r="R241" s="770"/>
      <c r="S241" s="773"/>
      <c r="T241" s="773"/>
      <c r="U241" s="773"/>
      <c r="V241" s="773"/>
      <c r="W241" s="773"/>
      <c r="X241" s="772"/>
      <c r="Z241" s="6"/>
      <c r="AA241" s="25"/>
      <c r="AB241" s="25"/>
      <c r="AD241" s="107"/>
    </row>
    <row r="242" spans="1:30" ht="11.25">
      <c r="A242" s="769"/>
      <c r="B242" s="779"/>
      <c r="C242" s="771"/>
      <c r="D242" s="770"/>
      <c r="E242" s="770"/>
      <c r="F242" s="770"/>
      <c r="G242" s="770"/>
      <c r="H242" s="770"/>
      <c r="I242" s="770"/>
      <c r="J242" s="770"/>
      <c r="K242" s="770"/>
      <c r="L242" s="770"/>
      <c r="M242" s="770"/>
      <c r="N242" s="770"/>
      <c r="O242" s="770"/>
      <c r="P242" s="770"/>
      <c r="Q242" s="770"/>
      <c r="R242" s="770"/>
      <c r="S242" s="773"/>
      <c r="T242" s="773"/>
      <c r="U242" s="773"/>
      <c r="V242" s="773"/>
      <c r="W242" s="773"/>
      <c r="X242" s="772"/>
      <c r="Z242" s="6"/>
      <c r="AA242" s="25"/>
      <c r="AB242" s="25"/>
      <c r="AD242" s="107"/>
    </row>
    <row r="243" spans="1:30" ht="11.25">
      <c r="A243" s="769"/>
      <c r="B243" s="770"/>
      <c r="C243" s="771"/>
      <c r="D243" s="770"/>
      <c r="E243" s="770"/>
      <c r="F243" s="770"/>
      <c r="G243" s="770"/>
      <c r="H243" s="770"/>
      <c r="I243" s="770"/>
      <c r="J243" s="770"/>
      <c r="K243" s="770"/>
      <c r="L243" s="770"/>
      <c r="M243" s="770"/>
      <c r="N243" s="770"/>
      <c r="O243" s="770"/>
      <c r="P243" s="770"/>
      <c r="Q243" s="770"/>
      <c r="R243" s="770"/>
      <c r="S243" s="773"/>
      <c r="T243" s="773"/>
      <c r="U243" s="773"/>
      <c r="V243" s="773"/>
      <c r="W243" s="773"/>
      <c r="X243" s="772"/>
      <c r="Z243" s="6"/>
      <c r="AA243" s="25"/>
      <c r="AB243" s="25"/>
      <c r="AD243" s="107"/>
    </row>
    <row r="244" spans="1:30" ht="11.25">
      <c r="A244" s="769"/>
      <c r="B244" s="770"/>
      <c r="C244" s="771"/>
      <c r="D244" s="770"/>
      <c r="E244" s="770"/>
      <c r="F244" s="770"/>
      <c r="G244" s="770"/>
      <c r="H244" s="770"/>
      <c r="I244" s="770"/>
      <c r="J244" s="770"/>
      <c r="K244" s="770"/>
      <c r="L244" s="770"/>
      <c r="M244" s="770"/>
      <c r="N244" s="770"/>
      <c r="O244" s="770"/>
      <c r="P244" s="770"/>
      <c r="Q244" s="770"/>
      <c r="R244" s="770"/>
      <c r="S244" s="773"/>
      <c r="T244" s="773"/>
      <c r="U244" s="773"/>
      <c r="V244" s="773"/>
      <c r="W244" s="773"/>
      <c r="X244" s="772"/>
      <c r="Z244" s="6"/>
      <c r="AA244" s="25"/>
      <c r="AB244" s="25"/>
      <c r="AD244" s="107"/>
    </row>
    <row r="245" spans="1:30" ht="11.25">
      <c r="A245" s="769"/>
      <c r="B245" s="770"/>
      <c r="C245" s="771"/>
      <c r="D245" s="770"/>
      <c r="E245" s="770"/>
      <c r="F245" s="770"/>
      <c r="G245" s="770"/>
      <c r="H245" s="770"/>
      <c r="I245" s="770"/>
      <c r="J245" s="770"/>
      <c r="K245" s="770"/>
      <c r="L245" s="770"/>
      <c r="M245" s="770"/>
      <c r="N245" s="770"/>
      <c r="O245" s="770"/>
      <c r="P245" s="770"/>
      <c r="Q245" s="770"/>
      <c r="R245" s="770"/>
      <c r="S245" s="773"/>
      <c r="T245" s="773"/>
      <c r="U245" s="773"/>
      <c r="V245" s="773"/>
      <c r="W245" s="773"/>
      <c r="X245" s="772"/>
      <c r="Z245" s="6"/>
      <c r="AA245" s="25"/>
      <c r="AB245" s="25"/>
      <c r="AD245" s="107"/>
    </row>
    <row r="246" spans="1:30" ht="11.25">
      <c r="A246" s="769"/>
      <c r="B246" s="770"/>
      <c r="C246" s="771"/>
      <c r="D246" s="770"/>
      <c r="E246" s="770"/>
      <c r="F246" s="770"/>
      <c r="G246" s="770"/>
      <c r="H246" s="770"/>
      <c r="I246" s="770"/>
      <c r="J246" s="770"/>
      <c r="K246" s="770"/>
      <c r="L246" s="770"/>
      <c r="M246" s="770"/>
      <c r="N246" s="770"/>
      <c r="O246" s="770"/>
      <c r="P246" s="770"/>
      <c r="Q246" s="770"/>
      <c r="R246" s="770"/>
      <c r="S246" s="773"/>
      <c r="T246" s="773"/>
      <c r="U246" s="773"/>
      <c r="V246" s="773"/>
      <c r="W246" s="773"/>
      <c r="X246" s="772"/>
      <c r="Z246" s="6"/>
      <c r="AA246" s="25"/>
      <c r="AB246" s="25"/>
      <c r="AD246" s="107"/>
    </row>
    <row r="247" spans="1:30" ht="11.25">
      <c r="A247" s="769"/>
      <c r="B247" s="770"/>
      <c r="C247" s="771"/>
      <c r="D247" s="770"/>
      <c r="E247" s="770"/>
      <c r="F247" s="770"/>
      <c r="G247" s="770"/>
      <c r="H247" s="770"/>
      <c r="I247" s="770"/>
      <c r="J247" s="770"/>
      <c r="K247" s="770"/>
      <c r="L247" s="770"/>
      <c r="M247" s="770"/>
      <c r="N247" s="770"/>
      <c r="O247" s="770"/>
      <c r="P247" s="770"/>
      <c r="Q247" s="770"/>
      <c r="R247" s="770"/>
      <c r="S247" s="773"/>
      <c r="T247" s="773"/>
      <c r="U247" s="773"/>
      <c r="V247" s="773"/>
      <c r="W247" s="773"/>
      <c r="X247" s="772"/>
      <c r="Z247" s="6"/>
      <c r="AA247" s="25"/>
      <c r="AB247" s="25"/>
      <c r="AD247" s="107"/>
    </row>
    <row r="248" spans="1:30" ht="11.25">
      <c r="A248" s="769"/>
      <c r="B248" s="770"/>
      <c r="C248" s="771"/>
      <c r="D248" s="770"/>
      <c r="E248" s="770"/>
      <c r="F248" s="770"/>
      <c r="G248" s="770"/>
      <c r="H248" s="770"/>
      <c r="I248" s="770"/>
      <c r="J248" s="770"/>
      <c r="K248" s="770"/>
      <c r="L248" s="770"/>
      <c r="M248" s="770"/>
      <c r="N248" s="770"/>
      <c r="O248" s="770"/>
      <c r="P248" s="770"/>
      <c r="Q248" s="770"/>
      <c r="R248" s="770"/>
      <c r="S248" s="773"/>
      <c r="T248" s="773"/>
      <c r="U248" s="773"/>
      <c r="V248" s="773"/>
      <c r="W248" s="773"/>
      <c r="X248" s="772"/>
      <c r="Z248" s="6"/>
      <c r="AA248" s="25"/>
      <c r="AB248" s="25"/>
      <c r="AD248" s="107"/>
    </row>
    <row r="249" spans="1:30" ht="11.25">
      <c r="A249" s="769"/>
      <c r="B249" s="770"/>
      <c r="C249" s="771"/>
      <c r="D249" s="770"/>
      <c r="E249" s="770"/>
      <c r="F249" s="770"/>
      <c r="G249" s="770"/>
      <c r="H249" s="770"/>
      <c r="I249" s="770"/>
      <c r="J249" s="770"/>
      <c r="K249" s="770"/>
      <c r="L249" s="770"/>
      <c r="M249" s="770"/>
      <c r="N249" s="770"/>
      <c r="O249" s="770"/>
      <c r="P249" s="770"/>
      <c r="Q249" s="770"/>
      <c r="R249" s="770"/>
      <c r="S249" s="773"/>
      <c r="T249" s="773"/>
      <c r="U249" s="773"/>
      <c r="V249" s="773"/>
      <c r="W249" s="773"/>
      <c r="X249" s="772"/>
      <c r="Z249" s="6"/>
      <c r="AA249" s="25"/>
      <c r="AB249" s="25"/>
      <c r="AD249" s="107"/>
    </row>
    <row r="250" spans="1:30" ht="11.25">
      <c r="A250" s="769"/>
      <c r="B250" s="770"/>
      <c r="C250" s="771"/>
      <c r="D250" s="770"/>
      <c r="E250" s="770"/>
      <c r="F250" s="770"/>
      <c r="G250" s="770"/>
      <c r="H250" s="770"/>
      <c r="I250" s="770"/>
      <c r="J250" s="770"/>
      <c r="K250" s="770"/>
      <c r="L250" s="770"/>
      <c r="M250" s="770"/>
      <c r="N250" s="770"/>
      <c r="O250" s="770"/>
      <c r="P250" s="770"/>
      <c r="Q250" s="770"/>
      <c r="R250" s="770"/>
      <c r="S250" s="773"/>
      <c r="T250" s="773"/>
      <c r="U250" s="773"/>
      <c r="V250" s="773"/>
      <c r="W250" s="773"/>
      <c r="X250" s="772"/>
      <c r="Z250" s="6"/>
      <c r="AA250" s="25"/>
      <c r="AB250" s="25"/>
      <c r="AD250" s="107"/>
    </row>
    <row r="251" spans="1:30" ht="11.25">
      <c r="A251" s="774"/>
      <c r="B251" s="775"/>
      <c r="C251" s="776"/>
      <c r="D251" s="775"/>
      <c r="E251" s="775"/>
      <c r="F251" s="775"/>
      <c r="G251" s="775"/>
      <c r="H251" s="775"/>
      <c r="I251" s="775"/>
      <c r="J251" s="775"/>
      <c r="K251" s="775"/>
      <c r="L251" s="775"/>
      <c r="M251" s="775"/>
      <c r="N251" s="775"/>
      <c r="O251" s="775"/>
      <c r="P251" s="775"/>
      <c r="Q251" s="775"/>
      <c r="R251" s="775"/>
      <c r="S251" s="777"/>
      <c r="T251" s="777"/>
      <c r="U251" s="777"/>
      <c r="V251" s="777"/>
      <c r="W251" s="777"/>
      <c r="X251" s="772"/>
      <c r="Z251" s="6"/>
      <c r="AA251" s="25"/>
      <c r="AB251" s="25"/>
      <c r="AD251" s="107"/>
    </row>
    <row r="252" spans="3:30" ht="11.25">
      <c r="C252" s="25"/>
      <c r="S252" s="39"/>
      <c r="T252" s="39"/>
      <c r="U252" s="39"/>
      <c r="V252" s="39"/>
      <c r="W252" s="39"/>
      <c r="X252" s="772"/>
      <c r="Z252" s="6"/>
      <c r="AA252" s="25"/>
      <c r="AB252" s="25"/>
      <c r="AD252" s="107"/>
    </row>
    <row r="253" spans="3:30" ht="11.25">
      <c r="C253" s="25"/>
      <c r="S253" s="39"/>
      <c r="T253" s="39"/>
      <c r="U253" s="39"/>
      <c r="V253" s="39"/>
      <c r="W253" s="39"/>
      <c r="X253" s="772"/>
      <c r="Z253" s="6"/>
      <c r="AA253" s="25"/>
      <c r="AB253" s="25"/>
      <c r="AD253" s="107"/>
    </row>
    <row r="254" spans="3:30" ht="11.25">
      <c r="C254" s="25"/>
      <c r="X254" s="778"/>
      <c r="Z254" s="6"/>
      <c r="AA254" s="25"/>
      <c r="AB254" s="25"/>
      <c r="AD254" s="107"/>
    </row>
    <row r="255" spans="3:30" ht="11.25">
      <c r="C255" s="25"/>
      <c r="Z255" s="6"/>
      <c r="AA255" s="25"/>
      <c r="AB255" s="25"/>
      <c r="AD255" s="107"/>
    </row>
    <row r="256" spans="3:30" ht="11.25">
      <c r="C256" s="25"/>
      <c r="Z256" s="6"/>
      <c r="AA256" s="25"/>
      <c r="AB256" s="25"/>
      <c r="AD256" s="107"/>
    </row>
    <row r="257" spans="3:30" ht="11.25">
      <c r="C257" s="25"/>
      <c r="Z257" s="6"/>
      <c r="AA257" s="25"/>
      <c r="AB257" s="25"/>
      <c r="AD257" s="107"/>
    </row>
    <row r="258" spans="3:30" ht="11.25">
      <c r="C258" s="25"/>
      <c r="Z258" s="6"/>
      <c r="AA258" s="25"/>
      <c r="AB258" s="25"/>
      <c r="AD258" s="107"/>
    </row>
    <row r="259" spans="3:30" ht="11.25">
      <c r="C259" s="25"/>
      <c r="Z259" s="6"/>
      <c r="AA259" s="25"/>
      <c r="AB259" s="25"/>
      <c r="AD259" s="107"/>
    </row>
    <row r="260" spans="3:30" ht="11.25">
      <c r="C260" s="25"/>
      <c r="Z260" s="6"/>
      <c r="AA260" s="25"/>
      <c r="AB260" s="25"/>
      <c r="AD260" s="107"/>
    </row>
    <row r="261" spans="3:30" ht="11.25">
      <c r="C261" s="25"/>
      <c r="Z261" s="6"/>
      <c r="AA261" s="25"/>
      <c r="AB261" s="25"/>
      <c r="AD261" s="107"/>
    </row>
    <row r="262" spans="3:30" ht="11.25">
      <c r="C262" s="25"/>
      <c r="Z262" s="6"/>
      <c r="AA262" s="25"/>
      <c r="AB262" s="25"/>
      <c r="AD262" s="107"/>
    </row>
    <row r="263" spans="3:30" ht="11.25">
      <c r="C263" s="25"/>
      <c r="Z263" s="6"/>
      <c r="AA263" s="25"/>
      <c r="AB263" s="25"/>
      <c r="AD263" s="107"/>
    </row>
    <row r="264" spans="3:30" ht="11.25">
      <c r="C264" s="25"/>
      <c r="Z264" s="6"/>
      <c r="AA264" s="25"/>
      <c r="AB264" s="25"/>
      <c r="AD264" s="107"/>
    </row>
    <row r="265" spans="3:30" ht="11.25">
      <c r="C265" s="25"/>
      <c r="Z265" s="6"/>
      <c r="AA265" s="25"/>
      <c r="AB265" s="25"/>
      <c r="AD265" s="107"/>
    </row>
    <row r="266" spans="3:30" ht="11.25">
      <c r="C266" s="25"/>
      <c r="Z266" s="6"/>
      <c r="AA266" s="25"/>
      <c r="AB266" s="25"/>
      <c r="AD266" s="107"/>
    </row>
    <row r="267" spans="3:30" ht="11.25">
      <c r="C267" s="25"/>
      <c r="Z267" s="6"/>
      <c r="AA267" s="25"/>
      <c r="AB267" s="25"/>
      <c r="AD267" s="107"/>
    </row>
    <row r="268" spans="3:30" ht="11.25">
      <c r="C268" s="25"/>
      <c r="Z268" s="6"/>
      <c r="AA268" s="25"/>
      <c r="AB268" s="25"/>
      <c r="AD268" s="107"/>
    </row>
    <row r="269" spans="3:30" ht="11.25">
      <c r="C269" s="25"/>
      <c r="Z269" s="6"/>
      <c r="AA269" s="25"/>
      <c r="AB269" s="25"/>
      <c r="AD269" s="107"/>
    </row>
    <row r="270" spans="3:30" ht="11.25">
      <c r="C270" s="25"/>
      <c r="Z270" s="6"/>
      <c r="AA270" s="25"/>
      <c r="AB270" s="25"/>
      <c r="AD270" s="107"/>
    </row>
    <row r="271" spans="3:30" ht="11.25">
      <c r="C271" s="25"/>
      <c r="Z271" s="6"/>
      <c r="AA271" s="25"/>
      <c r="AB271" s="25"/>
      <c r="AD271" s="107"/>
    </row>
    <row r="272" spans="3:30" ht="11.25">
      <c r="C272" s="25"/>
      <c r="Z272" s="6"/>
      <c r="AA272" s="25"/>
      <c r="AB272" s="25"/>
      <c r="AD272" s="107"/>
    </row>
    <row r="273" spans="3:30" ht="11.25">
      <c r="C273" s="25"/>
      <c r="Z273" s="6"/>
      <c r="AA273" s="25"/>
      <c r="AB273" s="25"/>
      <c r="AD273" s="107"/>
    </row>
    <row r="274" spans="3:30" ht="11.25">
      <c r="C274" s="25"/>
      <c r="Z274" s="6"/>
      <c r="AA274" s="25"/>
      <c r="AB274" s="25"/>
      <c r="AD274" s="107"/>
    </row>
    <row r="275" spans="3:30" ht="11.25">
      <c r="C275" s="25"/>
      <c r="Z275" s="6"/>
      <c r="AA275" s="25"/>
      <c r="AB275" s="25"/>
      <c r="AD275" s="107"/>
    </row>
    <row r="276" spans="3:30" ht="11.25">
      <c r="C276" s="25"/>
      <c r="Z276" s="6"/>
      <c r="AA276" s="25"/>
      <c r="AB276" s="25"/>
      <c r="AD276" s="107"/>
    </row>
    <row r="277" spans="3:30" ht="11.25">
      <c r="C277" s="25"/>
      <c r="Z277" s="6"/>
      <c r="AA277" s="25"/>
      <c r="AB277" s="25"/>
      <c r="AD277" s="107"/>
    </row>
    <row r="278" spans="3:30" ht="11.25">
      <c r="C278" s="25"/>
      <c r="Z278" s="6"/>
      <c r="AA278" s="25"/>
      <c r="AB278" s="25"/>
      <c r="AD278" s="107"/>
    </row>
    <row r="279" spans="3:30" ht="11.25">
      <c r="C279" s="25"/>
      <c r="Z279" s="6"/>
      <c r="AA279" s="25"/>
      <c r="AB279" s="25"/>
      <c r="AD279" s="107"/>
    </row>
    <row r="280" spans="3:30" ht="11.25">
      <c r="C280" s="25"/>
      <c r="Z280" s="6"/>
      <c r="AA280" s="25"/>
      <c r="AB280" s="25"/>
      <c r="AD280" s="107"/>
    </row>
    <row r="281" spans="3:30" ht="11.25">
      <c r="C281" s="25"/>
      <c r="Z281" s="6"/>
      <c r="AA281" s="25"/>
      <c r="AB281" s="25"/>
      <c r="AD281" s="107"/>
    </row>
    <row r="282" spans="3:30" ht="11.25">
      <c r="C282" s="25"/>
      <c r="Z282" s="6"/>
      <c r="AA282" s="25"/>
      <c r="AB282" s="25"/>
      <c r="AD282" s="107"/>
    </row>
    <row r="283" spans="3:30" ht="11.25">
      <c r="C283" s="25"/>
      <c r="Z283" s="6"/>
      <c r="AA283" s="25"/>
      <c r="AB283" s="25"/>
      <c r="AD283" s="107"/>
    </row>
    <row r="284" spans="3:30" ht="11.25">
      <c r="C284" s="25"/>
      <c r="Z284" s="6"/>
      <c r="AA284" s="25"/>
      <c r="AB284" s="25"/>
      <c r="AD284" s="107"/>
    </row>
    <row r="285" spans="3:30" ht="11.25">
      <c r="C285" s="25"/>
      <c r="Z285" s="6"/>
      <c r="AA285" s="25"/>
      <c r="AB285" s="25"/>
      <c r="AD285" s="107"/>
    </row>
    <row r="286" spans="3:30" ht="11.25">
      <c r="C286" s="25"/>
      <c r="Z286" s="6"/>
      <c r="AA286" s="25"/>
      <c r="AB286" s="25"/>
      <c r="AD286" s="107"/>
    </row>
    <row r="287" spans="3:30" ht="11.25">
      <c r="C287" s="25"/>
      <c r="Z287" s="6"/>
      <c r="AA287" s="25"/>
      <c r="AB287" s="25"/>
      <c r="AD287" s="107"/>
    </row>
    <row r="288" spans="3:30" ht="11.25">
      <c r="C288" s="25"/>
      <c r="Z288" s="6"/>
      <c r="AA288" s="25"/>
      <c r="AB288" s="25"/>
      <c r="AD288" s="107"/>
    </row>
    <row r="289" spans="3:30" ht="11.25">
      <c r="C289" s="25"/>
      <c r="Z289" s="6"/>
      <c r="AA289" s="25"/>
      <c r="AB289" s="25"/>
      <c r="AD289" s="107"/>
    </row>
    <row r="290" spans="3:30" ht="11.25">
      <c r="C290" s="25"/>
      <c r="Z290" s="6"/>
      <c r="AA290" s="25"/>
      <c r="AB290" s="25"/>
      <c r="AD290" s="107"/>
    </row>
    <row r="291" spans="3:30" ht="11.25">
      <c r="C291" s="25"/>
      <c r="Z291" s="6"/>
      <c r="AA291" s="25"/>
      <c r="AB291" s="25"/>
      <c r="AD291" s="107"/>
    </row>
    <row r="292" spans="3:30" ht="11.25">
      <c r="C292" s="25"/>
      <c r="Z292" s="6"/>
      <c r="AA292" s="25"/>
      <c r="AB292" s="25"/>
      <c r="AD292" s="107"/>
    </row>
    <row r="293" spans="3:30" ht="11.25">
      <c r="C293" s="25"/>
      <c r="Z293" s="6"/>
      <c r="AA293" s="25"/>
      <c r="AB293" s="25"/>
      <c r="AD293" s="107"/>
    </row>
    <row r="294" spans="3:30" ht="11.25">
      <c r="C294" s="25"/>
      <c r="Z294" s="6"/>
      <c r="AA294" s="25"/>
      <c r="AB294" s="25"/>
      <c r="AD294" s="107"/>
    </row>
    <row r="295" spans="3:30" ht="11.25">
      <c r="C295" s="25"/>
      <c r="Z295" s="6"/>
      <c r="AA295" s="25"/>
      <c r="AB295" s="25"/>
      <c r="AD295" s="107"/>
    </row>
    <row r="296" spans="3:30" ht="11.25">
      <c r="C296" s="25"/>
      <c r="Z296" s="6"/>
      <c r="AA296" s="25"/>
      <c r="AB296" s="25"/>
      <c r="AD296" s="107"/>
    </row>
    <row r="297" spans="3:30" ht="11.25">
      <c r="C297" s="25"/>
      <c r="Z297" s="6"/>
      <c r="AA297" s="25"/>
      <c r="AB297" s="25"/>
      <c r="AD297" s="107"/>
    </row>
    <row r="298" spans="3:30" ht="11.25">
      <c r="C298" s="25"/>
      <c r="Z298" s="6"/>
      <c r="AA298" s="25"/>
      <c r="AB298" s="25"/>
      <c r="AD298" s="107"/>
    </row>
    <row r="299" spans="3:30" ht="11.25">
      <c r="C299" s="25"/>
      <c r="Z299" s="6"/>
      <c r="AA299" s="25"/>
      <c r="AB299" s="25"/>
      <c r="AD299" s="107"/>
    </row>
    <row r="300" spans="3:30" ht="11.25">
      <c r="C300" s="25"/>
      <c r="Z300" s="6"/>
      <c r="AA300" s="25"/>
      <c r="AB300" s="25"/>
      <c r="AD300" s="107"/>
    </row>
    <row r="301" spans="3:30" ht="11.25">
      <c r="C301" s="25"/>
      <c r="Z301" s="6"/>
      <c r="AA301" s="25"/>
      <c r="AB301" s="25"/>
      <c r="AD301" s="107"/>
    </row>
    <row r="302" spans="3:30" ht="11.25">
      <c r="C302" s="25"/>
      <c r="Z302" s="6"/>
      <c r="AA302" s="25"/>
      <c r="AB302" s="25"/>
      <c r="AD302" s="107"/>
    </row>
    <row r="303" spans="3:30" ht="11.25">
      <c r="C303" s="25"/>
      <c r="Z303" s="6"/>
      <c r="AA303" s="25"/>
      <c r="AB303" s="25"/>
      <c r="AD303" s="107"/>
    </row>
    <row r="304" spans="3:30" ht="11.25">
      <c r="C304" s="25"/>
      <c r="Z304" s="6"/>
      <c r="AA304" s="25"/>
      <c r="AB304" s="25"/>
      <c r="AD304" s="107"/>
    </row>
    <row r="305" spans="3:30" ht="11.25">
      <c r="C305" s="25"/>
      <c r="Z305" s="6"/>
      <c r="AA305" s="25"/>
      <c r="AB305" s="25"/>
      <c r="AD305" s="107"/>
    </row>
    <row r="306" spans="3:30" ht="11.25">
      <c r="C306" s="25"/>
      <c r="Z306" s="6"/>
      <c r="AA306" s="25"/>
      <c r="AB306" s="25"/>
      <c r="AD306" s="107"/>
    </row>
    <row r="307" spans="3:30" ht="11.25">
      <c r="C307" s="25"/>
      <c r="Z307" s="6"/>
      <c r="AA307" s="25"/>
      <c r="AB307" s="25"/>
      <c r="AD307" s="107"/>
    </row>
    <row r="308" spans="3:30" ht="11.25">
      <c r="C308" s="25"/>
      <c r="Z308" s="6"/>
      <c r="AA308" s="25"/>
      <c r="AB308" s="25"/>
      <c r="AD308" s="107"/>
    </row>
    <row r="309" spans="3:30" ht="11.25">
      <c r="C309" s="25"/>
      <c r="Z309" s="6"/>
      <c r="AA309" s="25"/>
      <c r="AB309" s="25"/>
      <c r="AD309" s="107"/>
    </row>
    <row r="310" spans="3:30" ht="11.25">
      <c r="C310" s="25"/>
      <c r="Z310" s="6"/>
      <c r="AA310" s="25"/>
      <c r="AB310" s="25"/>
      <c r="AD310" s="107"/>
    </row>
    <row r="311" spans="3:30" ht="11.25">
      <c r="C311" s="25"/>
      <c r="Z311" s="6"/>
      <c r="AA311" s="25"/>
      <c r="AB311" s="25"/>
      <c r="AD311" s="107"/>
    </row>
    <row r="312" spans="3:30" ht="11.25">
      <c r="C312" s="25"/>
      <c r="Z312" s="6"/>
      <c r="AA312" s="25"/>
      <c r="AB312" s="25"/>
      <c r="AD312" s="107"/>
    </row>
    <row r="313" spans="3:30" ht="11.25">
      <c r="C313" s="25"/>
      <c r="Z313" s="6"/>
      <c r="AA313" s="25"/>
      <c r="AB313" s="25"/>
      <c r="AD313" s="107"/>
    </row>
    <row r="314" spans="3:30" ht="11.25">
      <c r="C314" s="25"/>
      <c r="Z314" s="6"/>
      <c r="AA314" s="25"/>
      <c r="AB314" s="25"/>
      <c r="AD314" s="107"/>
    </row>
    <row r="315" spans="3:30" ht="11.25">
      <c r="C315" s="25"/>
      <c r="Z315" s="6"/>
      <c r="AA315" s="25"/>
      <c r="AB315" s="25"/>
      <c r="AD315" s="107"/>
    </row>
    <row r="316" spans="3:30" ht="11.25">
      <c r="C316" s="25"/>
      <c r="Z316" s="6"/>
      <c r="AA316" s="25"/>
      <c r="AB316" s="25"/>
      <c r="AD316" s="107"/>
    </row>
    <row r="317" spans="3:30" ht="11.25">
      <c r="C317" s="25"/>
      <c r="Z317" s="6"/>
      <c r="AA317" s="25"/>
      <c r="AB317" s="25"/>
      <c r="AD317" s="107"/>
    </row>
    <row r="318" spans="3:30" ht="11.25">
      <c r="C318" s="25"/>
      <c r="Z318" s="6"/>
      <c r="AA318" s="25"/>
      <c r="AB318" s="25"/>
      <c r="AD318" s="107"/>
    </row>
    <row r="319" spans="3:30" ht="11.25">
      <c r="C319" s="25"/>
      <c r="Z319" s="6"/>
      <c r="AA319" s="25"/>
      <c r="AB319" s="25"/>
      <c r="AD319" s="107"/>
    </row>
    <row r="320" spans="3:30" ht="11.25">
      <c r="C320" s="25"/>
      <c r="Z320" s="6"/>
      <c r="AA320" s="25"/>
      <c r="AB320" s="25"/>
      <c r="AD320" s="107"/>
    </row>
    <row r="321" spans="3:30" ht="11.25">
      <c r="C321" s="25"/>
      <c r="Z321" s="6"/>
      <c r="AA321" s="25"/>
      <c r="AB321" s="25"/>
      <c r="AD321" s="107"/>
    </row>
    <row r="322" spans="3:30" ht="11.25">
      <c r="C322" s="25"/>
      <c r="Z322" s="6"/>
      <c r="AA322" s="25"/>
      <c r="AB322" s="25"/>
      <c r="AD322" s="107"/>
    </row>
    <row r="323" spans="3:30" ht="11.25">
      <c r="C323" s="25"/>
      <c r="Z323" s="6"/>
      <c r="AA323" s="25"/>
      <c r="AB323" s="25"/>
      <c r="AD323" s="107"/>
    </row>
    <row r="324" spans="3:30" ht="11.25">
      <c r="C324" s="25"/>
      <c r="Z324" s="6"/>
      <c r="AA324" s="25"/>
      <c r="AB324" s="25"/>
      <c r="AD324" s="107"/>
    </row>
    <row r="325" spans="3:30" ht="11.25">
      <c r="C325" s="25"/>
      <c r="Z325" s="6"/>
      <c r="AA325" s="25"/>
      <c r="AB325" s="25"/>
      <c r="AD325" s="107"/>
    </row>
    <row r="326" spans="3:30" ht="11.25">
      <c r="C326" s="25"/>
      <c r="Z326" s="6"/>
      <c r="AA326" s="25"/>
      <c r="AB326" s="25"/>
      <c r="AD326" s="107"/>
    </row>
    <row r="327" spans="3:30" ht="11.25">
      <c r="C327" s="25"/>
      <c r="Z327" s="6"/>
      <c r="AA327" s="25"/>
      <c r="AB327" s="25"/>
      <c r="AD327" s="107"/>
    </row>
    <row r="328" spans="3:30" ht="11.25">
      <c r="C328" s="25"/>
      <c r="Z328" s="6"/>
      <c r="AA328" s="25"/>
      <c r="AB328" s="25"/>
      <c r="AD328" s="107"/>
    </row>
    <row r="329" spans="3:30" ht="11.25">
      <c r="C329" s="25"/>
      <c r="Z329" s="6"/>
      <c r="AA329" s="25"/>
      <c r="AB329" s="25"/>
      <c r="AD329" s="107"/>
    </row>
    <row r="330" spans="3:30" ht="11.25">
      <c r="C330" s="25"/>
      <c r="Z330" s="6"/>
      <c r="AA330" s="25"/>
      <c r="AB330" s="25"/>
      <c r="AD330" s="107"/>
    </row>
    <row r="331" spans="3:30" ht="11.25">
      <c r="C331" s="25"/>
      <c r="Z331" s="6"/>
      <c r="AA331" s="25"/>
      <c r="AB331" s="25"/>
      <c r="AD331" s="107"/>
    </row>
    <row r="332" spans="3:30" ht="11.25">
      <c r="C332" s="25"/>
      <c r="Z332" s="6"/>
      <c r="AA332" s="25"/>
      <c r="AB332" s="25"/>
      <c r="AD332" s="107"/>
    </row>
    <row r="333" spans="3:30" ht="11.25">
      <c r="C333" s="25"/>
      <c r="Z333" s="6"/>
      <c r="AA333" s="25"/>
      <c r="AB333" s="25"/>
      <c r="AD333" s="107"/>
    </row>
    <row r="334" spans="3:30" ht="11.25">
      <c r="C334" s="25"/>
      <c r="Z334" s="6"/>
      <c r="AA334" s="25"/>
      <c r="AB334" s="25"/>
      <c r="AD334" s="107"/>
    </row>
    <row r="335" spans="3:30" ht="11.25">
      <c r="C335" s="25"/>
      <c r="Z335" s="6"/>
      <c r="AA335" s="25"/>
      <c r="AB335" s="25"/>
      <c r="AD335" s="107"/>
    </row>
    <row r="336" spans="3:30" ht="11.25">
      <c r="C336" s="25"/>
      <c r="Z336" s="6"/>
      <c r="AA336" s="25"/>
      <c r="AB336" s="25"/>
      <c r="AD336" s="107"/>
    </row>
    <row r="337" spans="3:30" ht="11.25">
      <c r="C337" s="25"/>
      <c r="Z337" s="6"/>
      <c r="AA337" s="25"/>
      <c r="AB337" s="25"/>
      <c r="AD337" s="107"/>
    </row>
    <row r="338" spans="3:30" ht="11.25">
      <c r="C338" s="25"/>
      <c r="Z338" s="6"/>
      <c r="AA338" s="25"/>
      <c r="AB338" s="25"/>
      <c r="AD338" s="107"/>
    </row>
    <row r="339" spans="3:30" ht="11.25">
      <c r="C339" s="25"/>
      <c r="Z339" s="6"/>
      <c r="AA339" s="25"/>
      <c r="AB339" s="25"/>
      <c r="AD339" s="107"/>
    </row>
    <row r="340" spans="3:30" ht="11.25">
      <c r="C340" s="25"/>
      <c r="Z340" s="6"/>
      <c r="AA340" s="25"/>
      <c r="AB340" s="25"/>
      <c r="AD340" s="107"/>
    </row>
    <row r="341" spans="3:30" ht="11.25">
      <c r="C341" s="25"/>
      <c r="Z341" s="6"/>
      <c r="AA341" s="25"/>
      <c r="AB341" s="25"/>
      <c r="AD341" s="107"/>
    </row>
    <row r="342" spans="3:30" ht="11.25">
      <c r="C342" s="25"/>
      <c r="Z342" s="6"/>
      <c r="AA342" s="25"/>
      <c r="AB342" s="25"/>
      <c r="AD342" s="107"/>
    </row>
    <row r="343" spans="3:30" ht="11.25">
      <c r="C343" s="25"/>
      <c r="Z343" s="6"/>
      <c r="AA343" s="25"/>
      <c r="AB343" s="25"/>
      <c r="AD343" s="107"/>
    </row>
    <row r="344" spans="3:30" ht="11.25">
      <c r="C344" s="25"/>
      <c r="Z344" s="6"/>
      <c r="AA344" s="25"/>
      <c r="AB344" s="25"/>
      <c r="AD344" s="107"/>
    </row>
    <row r="345" spans="3:30" ht="11.25">
      <c r="C345" s="25"/>
      <c r="Z345" s="6"/>
      <c r="AA345" s="25"/>
      <c r="AB345" s="25"/>
      <c r="AD345" s="107"/>
    </row>
    <row r="346" spans="3:30" ht="11.25">
      <c r="C346" s="25"/>
      <c r="Z346" s="6"/>
      <c r="AA346" s="25"/>
      <c r="AB346" s="25"/>
      <c r="AD346" s="107"/>
    </row>
    <row r="347" spans="3:30" ht="11.25">
      <c r="C347" s="25"/>
      <c r="Z347" s="6"/>
      <c r="AA347" s="25"/>
      <c r="AB347" s="25"/>
      <c r="AD347" s="107"/>
    </row>
    <row r="348" spans="3:30" ht="11.25">
      <c r="C348" s="25"/>
      <c r="Z348" s="6"/>
      <c r="AA348" s="25"/>
      <c r="AB348" s="25"/>
      <c r="AD348" s="107"/>
    </row>
    <row r="349" spans="3:30" ht="11.25">
      <c r="C349" s="25"/>
      <c r="Z349" s="6"/>
      <c r="AA349" s="25"/>
      <c r="AB349" s="25"/>
      <c r="AD349" s="107"/>
    </row>
    <row r="350" spans="3:30" ht="11.25">
      <c r="C350" s="25"/>
      <c r="Z350" s="6"/>
      <c r="AA350" s="25"/>
      <c r="AB350" s="25"/>
      <c r="AD350" s="107"/>
    </row>
    <row r="351" spans="3:30" ht="11.25">
      <c r="C351" s="25"/>
      <c r="Z351" s="6"/>
      <c r="AA351" s="25"/>
      <c r="AB351" s="25"/>
      <c r="AD351" s="107"/>
    </row>
    <row r="352" spans="3:30" ht="11.25">
      <c r="C352" s="25"/>
      <c r="Z352" s="6"/>
      <c r="AA352" s="25"/>
      <c r="AB352" s="25"/>
      <c r="AD352" s="107"/>
    </row>
    <row r="353" spans="3:30" ht="11.25">
      <c r="C353" s="25"/>
      <c r="Z353" s="6"/>
      <c r="AA353" s="25"/>
      <c r="AB353" s="25"/>
      <c r="AD353" s="107"/>
    </row>
    <row r="354" spans="3:30" ht="11.25">
      <c r="C354" s="25"/>
      <c r="Z354" s="6"/>
      <c r="AA354" s="25"/>
      <c r="AB354" s="25"/>
      <c r="AD354" s="107"/>
    </row>
    <row r="355" spans="3:30" ht="11.25">
      <c r="C355" s="25"/>
      <c r="Z355" s="6"/>
      <c r="AA355" s="25"/>
      <c r="AB355" s="25"/>
      <c r="AD355" s="107"/>
    </row>
    <row r="356" spans="3:30" ht="11.25">
      <c r="C356" s="25"/>
      <c r="Z356" s="6"/>
      <c r="AA356" s="25"/>
      <c r="AB356" s="25"/>
      <c r="AD356" s="107"/>
    </row>
    <row r="357" spans="3:30" ht="11.25">
      <c r="C357" s="25"/>
      <c r="Z357" s="6"/>
      <c r="AA357" s="25"/>
      <c r="AB357" s="25"/>
      <c r="AD357" s="107"/>
    </row>
    <row r="358" spans="3:30" ht="11.25">
      <c r="C358" s="25"/>
      <c r="Z358" s="6"/>
      <c r="AA358" s="25"/>
      <c r="AB358" s="25"/>
      <c r="AD358" s="107"/>
    </row>
    <row r="359" spans="3:30" ht="11.25">
      <c r="C359" s="25"/>
      <c r="Z359" s="6"/>
      <c r="AA359" s="25"/>
      <c r="AB359" s="25"/>
      <c r="AD359" s="107"/>
    </row>
    <row r="360" spans="3:30" ht="11.25">
      <c r="C360" s="25"/>
      <c r="Z360" s="6"/>
      <c r="AA360" s="25"/>
      <c r="AB360" s="25"/>
      <c r="AD360" s="107"/>
    </row>
    <row r="361" spans="3:30" ht="11.25">
      <c r="C361" s="25"/>
      <c r="Z361" s="6"/>
      <c r="AA361" s="25"/>
      <c r="AB361" s="25"/>
      <c r="AD361" s="107"/>
    </row>
    <row r="362" spans="3:30" ht="11.25">
      <c r="C362" s="25"/>
      <c r="Z362" s="6"/>
      <c r="AA362" s="25"/>
      <c r="AB362" s="25"/>
      <c r="AD362" s="107"/>
    </row>
    <row r="363" spans="3:30" ht="11.25">
      <c r="C363" s="25"/>
      <c r="Z363" s="6"/>
      <c r="AA363" s="25"/>
      <c r="AB363" s="25"/>
      <c r="AD363" s="107"/>
    </row>
    <row r="364" spans="3:30" ht="11.25">
      <c r="C364" s="25"/>
      <c r="Z364" s="6"/>
      <c r="AA364" s="25"/>
      <c r="AB364" s="25"/>
      <c r="AD364" s="107"/>
    </row>
    <row r="365" spans="3:30" ht="11.25">
      <c r="C365" s="25"/>
      <c r="Z365" s="6"/>
      <c r="AA365" s="25"/>
      <c r="AB365" s="25"/>
      <c r="AD365" s="107"/>
    </row>
    <row r="366" spans="3:30" ht="11.25">
      <c r="C366" s="25"/>
      <c r="Z366" s="6"/>
      <c r="AA366" s="25"/>
      <c r="AB366" s="25"/>
      <c r="AD366" s="107"/>
    </row>
    <row r="367" spans="3:30" ht="11.25">
      <c r="C367" s="25"/>
      <c r="Z367" s="6"/>
      <c r="AA367" s="25"/>
      <c r="AB367" s="25"/>
      <c r="AD367" s="107"/>
    </row>
    <row r="368" spans="3:30" ht="11.25">
      <c r="C368" s="25"/>
      <c r="Z368" s="6"/>
      <c r="AA368" s="25"/>
      <c r="AB368" s="25"/>
      <c r="AD368" s="107"/>
    </row>
    <row r="369" spans="3:30" ht="11.25">
      <c r="C369" s="25"/>
      <c r="Z369" s="6"/>
      <c r="AA369" s="25"/>
      <c r="AB369" s="25"/>
      <c r="AD369" s="107"/>
    </row>
    <row r="370" spans="3:30" ht="11.25">
      <c r="C370" s="25"/>
      <c r="Z370" s="6"/>
      <c r="AA370" s="25"/>
      <c r="AB370" s="25"/>
      <c r="AD370" s="107"/>
    </row>
    <row r="371" spans="3:30" ht="11.25">
      <c r="C371" s="25"/>
      <c r="Z371" s="6"/>
      <c r="AA371" s="25"/>
      <c r="AB371" s="25"/>
      <c r="AD371" s="107"/>
    </row>
    <row r="372" spans="3:30" ht="11.25">
      <c r="C372" s="25"/>
      <c r="Z372" s="6"/>
      <c r="AA372" s="25"/>
      <c r="AB372" s="25"/>
      <c r="AD372" s="107"/>
    </row>
    <row r="373" spans="3:30" ht="11.25">
      <c r="C373" s="25"/>
      <c r="Z373" s="6"/>
      <c r="AA373" s="25"/>
      <c r="AB373" s="25"/>
      <c r="AD373" s="107"/>
    </row>
    <row r="374" spans="3:30" ht="11.25">
      <c r="C374" s="25"/>
      <c r="Z374" s="6"/>
      <c r="AA374" s="25"/>
      <c r="AB374" s="25"/>
      <c r="AD374" s="107"/>
    </row>
    <row r="375" spans="3:30" ht="11.25">
      <c r="C375" s="25"/>
      <c r="Z375" s="6"/>
      <c r="AA375" s="25"/>
      <c r="AB375" s="25"/>
      <c r="AD375" s="107"/>
    </row>
    <row r="376" spans="3:30" ht="11.25">
      <c r="C376" s="25"/>
      <c r="Z376" s="6"/>
      <c r="AA376" s="25"/>
      <c r="AB376" s="25"/>
      <c r="AD376" s="107"/>
    </row>
    <row r="377" spans="3:30" ht="11.25">
      <c r="C377" s="25"/>
      <c r="Z377" s="6"/>
      <c r="AA377" s="25"/>
      <c r="AB377" s="25"/>
      <c r="AD377" s="107"/>
    </row>
    <row r="378" spans="3:30" ht="11.25">
      <c r="C378" s="25"/>
      <c r="Z378" s="6"/>
      <c r="AA378" s="25"/>
      <c r="AB378" s="25"/>
      <c r="AD378" s="107"/>
    </row>
    <row r="379" spans="3:30" ht="11.25">
      <c r="C379" s="25"/>
      <c r="Z379" s="6"/>
      <c r="AA379" s="25"/>
      <c r="AB379" s="25"/>
      <c r="AD379" s="107"/>
    </row>
    <row r="380" spans="3:30" ht="11.25">
      <c r="C380" s="25"/>
      <c r="Z380" s="6"/>
      <c r="AA380" s="25"/>
      <c r="AB380" s="25"/>
      <c r="AD380" s="107"/>
    </row>
    <row r="381" spans="3:30" ht="11.25">
      <c r="C381" s="25"/>
      <c r="Z381" s="6"/>
      <c r="AA381" s="25"/>
      <c r="AB381" s="25"/>
      <c r="AD381" s="107"/>
    </row>
    <row r="382" spans="3:30" ht="11.25">
      <c r="C382" s="25"/>
      <c r="Z382" s="6"/>
      <c r="AA382" s="25"/>
      <c r="AB382" s="25"/>
      <c r="AD382" s="107"/>
    </row>
    <row r="383" spans="3:30" ht="11.25">
      <c r="C383" s="25"/>
      <c r="Z383" s="6"/>
      <c r="AA383" s="25"/>
      <c r="AB383" s="25"/>
      <c r="AD383" s="107"/>
    </row>
    <row r="384" spans="3:30" ht="11.25">
      <c r="C384" s="25"/>
      <c r="Z384" s="6"/>
      <c r="AA384" s="25"/>
      <c r="AB384" s="25"/>
      <c r="AD384" s="107"/>
    </row>
    <row r="385" spans="3:30" ht="11.25">
      <c r="C385" s="25"/>
      <c r="Z385" s="6"/>
      <c r="AA385" s="25"/>
      <c r="AB385" s="25"/>
      <c r="AD385" s="107"/>
    </row>
    <row r="386" spans="3:30" ht="11.25">
      <c r="C386" s="25"/>
      <c r="Z386" s="6"/>
      <c r="AA386" s="25"/>
      <c r="AB386" s="25"/>
      <c r="AD386" s="107"/>
    </row>
    <row r="387" spans="3:30" ht="11.25">
      <c r="C387" s="25"/>
      <c r="Z387" s="6"/>
      <c r="AA387" s="25"/>
      <c r="AB387" s="25"/>
      <c r="AD387" s="107"/>
    </row>
    <row r="388" spans="3:30" ht="11.25">
      <c r="C388" s="25"/>
      <c r="Z388" s="6"/>
      <c r="AA388" s="25"/>
      <c r="AB388" s="25"/>
      <c r="AD388" s="107"/>
    </row>
    <row r="389" spans="3:30" ht="11.25">
      <c r="C389" s="25"/>
      <c r="Z389" s="6"/>
      <c r="AA389" s="25"/>
      <c r="AB389" s="25"/>
      <c r="AD389" s="107"/>
    </row>
    <row r="390" spans="3:30" ht="11.25">
      <c r="C390" s="25"/>
      <c r="Z390" s="6"/>
      <c r="AA390" s="25"/>
      <c r="AB390" s="25"/>
      <c r="AD390" s="107"/>
    </row>
    <row r="391" spans="3:30" ht="11.25">
      <c r="C391" s="25"/>
      <c r="Z391" s="6"/>
      <c r="AA391" s="25"/>
      <c r="AB391" s="25"/>
      <c r="AD391" s="107"/>
    </row>
    <row r="392" spans="3:30" ht="11.25">
      <c r="C392" s="25"/>
      <c r="Z392" s="6"/>
      <c r="AA392" s="25"/>
      <c r="AB392" s="25"/>
      <c r="AD392" s="107"/>
    </row>
    <row r="393" spans="3:30" ht="11.25">
      <c r="C393" s="25"/>
      <c r="Z393" s="6"/>
      <c r="AA393" s="25"/>
      <c r="AB393" s="25"/>
      <c r="AD393" s="107"/>
    </row>
    <row r="394" spans="3:30" ht="11.25">
      <c r="C394" s="25"/>
      <c r="Z394" s="6"/>
      <c r="AA394" s="25"/>
      <c r="AB394" s="25"/>
      <c r="AD394" s="107"/>
    </row>
    <row r="395" spans="3:30" ht="11.25">
      <c r="C395" s="25"/>
      <c r="Z395" s="6"/>
      <c r="AA395" s="25"/>
      <c r="AB395" s="25"/>
      <c r="AD395" s="107"/>
    </row>
    <row r="396" spans="3:30" ht="11.25">
      <c r="C396" s="25"/>
      <c r="Z396" s="6"/>
      <c r="AA396" s="25"/>
      <c r="AB396" s="25"/>
      <c r="AD396" s="107"/>
    </row>
    <row r="397" spans="3:30" ht="11.25">
      <c r="C397" s="25"/>
      <c r="Z397" s="6"/>
      <c r="AA397" s="25"/>
      <c r="AB397" s="25"/>
      <c r="AD397" s="107"/>
    </row>
    <row r="398" spans="3:30" ht="11.25">
      <c r="C398" s="25"/>
      <c r="Z398" s="6"/>
      <c r="AA398" s="25"/>
      <c r="AB398" s="25"/>
      <c r="AD398" s="107"/>
    </row>
    <row r="399" spans="3:30" ht="11.25">
      <c r="C399" s="25"/>
      <c r="Z399" s="6"/>
      <c r="AA399" s="25"/>
      <c r="AB399" s="25"/>
      <c r="AD399" s="107"/>
    </row>
    <row r="400" spans="3:30" ht="11.25">
      <c r="C400" s="25"/>
      <c r="Z400" s="6"/>
      <c r="AA400" s="25"/>
      <c r="AB400" s="25"/>
      <c r="AD400" s="107"/>
    </row>
    <row r="401" spans="3:30" ht="11.25">
      <c r="C401" s="25"/>
      <c r="Z401" s="6"/>
      <c r="AA401" s="25"/>
      <c r="AB401" s="25"/>
      <c r="AD401" s="107"/>
    </row>
    <row r="402" spans="3:30" ht="11.25">
      <c r="C402" s="25"/>
      <c r="Z402" s="6"/>
      <c r="AA402" s="25"/>
      <c r="AB402" s="25"/>
      <c r="AD402" s="107"/>
    </row>
    <row r="403" spans="3:30" ht="11.25">
      <c r="C403" s="25"/>
      <c r="Z403" s="6"/>
      <c r="AA403" s="25"/>
      <c r="AB403" s="25"/>
      <c r="AD403" s="107"/>
    </row>
    <row r="404" spans="3:30" ht="11.25">
      <c r="C404" s="25"/>
      <c r="Z404" s="6"/>
      <c r="AA404" s="25"/>
      <c r="AB404" s="25"/>
      <c r="AD404" s="107"/>
    </row>
    <row r="405" spans="3:30" ht="11.25">
      <c r="C405" s="25"/>
      <c r="Z405" s="6"/>
      <c r="AA405" s="25"/>
      <c r="AB405" s="25"/>
      <c r="AD405" s="107"/>
    </row>
    <row r="406" spans="3:30" ht="11.25">
      <c r="C406" s="25"/>
      <c r="Z406" s="6"/>
      <c r="AA406" s="25"/>
      <c r="AB406" s="25"/>
      <c r="AD406" s="107"/>
    </row>
    <row r="407" spans="3:30" ht="11.25">
      <c r="C407" s="25"/>
      <c r="Z407" s="6"/>
      <c r="AA407" s="25"/>
      <c r="AB407" s="25"/>
      <c r="AD407" s="107"/>
    </row>
    <row r="408" spans="3:30" ht="11.25">
      <c r="C408" s="25"/>
      <c r="Z408" s="6"/>
      <c r="AA408" s="25"/>
      <c r="AB408" s="25"/>
      <c r="AD408" s="107"/>
    </row>
    <row r="409" spans="3:30" ht="11.25">
      <c r="C409" s="25"/>
      <c r="Z409" s="6"/>
      <c r="AA409" s="25"/>
      <c r="AB409" s="25"/>
      <c r="AD409" s="107"/>
    </row>
    <row r="410" spans="3:30" ht="11.25">
      <c r="C410" s="25"/>
      <c r="Z410" s="6"/>
      <c r="AA410" s="25"/>
      <c r="AB410" s="25"/>
      <c r="AD410" s="107"/>
    </row>
    <row r="411" spans="3:30" ht="11.25">
      <c r="C411" s="25"/>
      <c r="Z411" s="6"/>
      <c r="AA411" s="25"/>
      <c r="AB411" s="25"/>
      <c r="AD411" s="107"/>
    </row>
    <row r="412" spans="3:30" ht="11.25">
      <c r="C412" s="25"/>
      <c r="Z412" s="6"/>
      <c r="AA412" s="25"/>
      <c r="AB412" s="25"/>
      <c r="AD412" s="107"/>
    </row>
    <row r="413" spans="3:30" ht="11.25">
      <c r="C413" s="25"/>
      <c r="Z413" s="6"/>
      <c r="AA413" s="25"/>
      <c r="AB413" s="25"/>
      <c r="AD413" s="107"/>
    </row>
    <row r="414" spans="3:30" ht="11.25">
      <c r="C414" s="25"/>
      <c r="Z414" s="6"/>
      <c r="AA414" s="25"/>
      <c r="AB414" s="25"/>
      <c r="AD414" s="107"/>
    </row>
    <row r="415" spans="3:30" ht="11.25">
      <c r="C415" s="25"/>
      <c r="Z415" s="6"/>
      <c r="AA415" s="25"/>
      <c r="AB415" s="25"/>
      <c r="AD415" s="107"/>
    </row>
    <row r="416" spans="3:30" ht="11.25">
      <c r="C416" s="25"/>
      <c r="Z416" s="6"/>
      <c r="AA416" s="25"/>
      <c r="AB416" s="25"/>
      <c r="AD416" s="107"/>
    </row>
    <row r="417" spans="3:30" ht="11.25">
      <c r="C417" s="25"/>
      <c r="Z417" s="6"/>
      <c r="AA417" s="25"/>
      <c r="AB417" s="25"/>
      <c r="AD417" s="107"/>
    </row>
    <row r="418" spans="3:30" ht="11.25">
      <c r="C418" s="25"/>
      <c r="Z418" s="6"/>
      <c r="AA418" s="25"/>
      <c r="AB418" s="25"/>
      <c r="AD418" s="107"/>
    </row>
    <row r="419" spans="3:30" ht="11.25">
      <c r="C419" s="25"/>
      <c r="Z419" s="6"/>
      <c r="AA419" s="25"/>
      <c r="AB419" s="25"/>
      <c r="AD419" s="107"/>
    </row>
    <row r="420" spans="3:30" ht="11.25">
      <c r="C420" s="25"/>
      <c r="Z420" s="6"/>
      <c r="AA420" s="25"/>
      <c r="AB420" s="25"/>
      <c r="AD420" s="107"/>
    </row>
    <row r="421" spans="3:30" ht="11.25">
      <c r="C421" s="25"/>
      <c r="Z421" s="6"/>
      <c r="AA421" s="25"/>
      <c r="AB421" s="25"/>
      <c r="AD421" s="107"/>
    </row>
    <row r="422" spans="3:30" ht="11.25">
      <c r="C422" s="25"/>
      <c r="Z422" s="6"/>
      <c r="AA422" s="25"/>
      <c r="AB422" s="25"/>
      <c r="AD422" s="107"/>
    </row>
    <row r="423" spans="3:30" ht="11.25">
      <c r="C423" s="25"/>
      <c r="Z423" s="6"/>
      <c r="AA423" s="25"/>
      <c r="AB423" s="25"/>
      <c r="AD423" s="107"/>
    </row>
    <row r="424" spans="3:30" ht="11.25">
      <c r="C424" s="25"/>
      <c r="Z424" s="6"/>
      <c r="AA424" s="25"/>
      <c r="AB424" s="25"/>
      <c r="AD424" s="107"/>
    </row>
    <row r="425" spans="3:30" ht="11.25">
      <c r="C425" s="25"/>
      <c r="Z425" s="6"/>
      <c r="AA425" s="25"/>
      <c r="AB425" s="25"/>
      <c r="AD425" s="107"/>
    </row>
    <row r="426" spans="3:30" ht="11.25">
      <c r="C426" s="25"/>
      <c r="Z426" s="6"/>
      <c r="AA426" s="25"/>
      <c r="AB426" s="25"/>
      <c r="AD426" s="107"/>
    </row>
    <row r="427" spans="3:30" ht="11.25">
      <c r="C427" s="25"/>
      <c r="Z427" s="6"/>
      <c r="AA427" s="25"/>
      <c r="AB427" s="25"/>
      <c r="AD427" s="107"/>
    </row>
    <row r="428" spans="3:30" ht="11.25">
      <c r="C428" s="25"/>
      <c r="Z428" s="6"/>
      <c r="AA428" s="25"/>
      <c r="AB428" s="25"/>
      <c r="AD428" s="107"/>
    </row>
    <row r="429" spans="3:30" ht="11.25">
      <c r="C429" s="25"/>
      <c r="Z429" s="6"/>
      <c r="AA429" s="25"/>
      <c r="AB429" s="25"/>
      <c r="AD429" s="107"/>
    </row>
    <row r="430" spans="3:40" ht="11.25">
      <c r="C430" s="25"/>
      <c r="Z430" s="6"/>
      <c r="AA430" s="25"/>
      <c r="AB430" s="25"/>
      <c r="AD430" s="35"/>
      <c r="AE430" s="35"/>
      <c r="AF430" s="35"/>
      <c r="AG430" s="35"/>
      <c r="AH430" s="35"/>
      <c r="AI430" s="35"/>
      <c r="AJ430" s="35"/>
      <c r="AK430" s="35"/>
      <c r="AL430" s="35"/>
      <c r="AM430" s="35"/>
      <c r="AN430" s="35"/>
    </row>
    <row r="431" spans="3:29" ht="11.25">
      <c r="C431" s="25"/>
      <c r="Z431" s="35"/>
      <c r="AA431" s="35"/>
      <c r="AB431" s="35"/>
      <c r="AC431" s="35"/>
    </row>
    <row r="432" ht="11.25">
      <c r="C432" s="25"/>
    </row>
    <row r="433" ht="11.25">
      <c r="C433" s="25"/>
    </row>
    <row r="434" spans="18:40" ht="11.25">
      <c r="R434" s="37"/>
      <c r="AD434" s="6"/>
      <c r="AE434" s="6"/>
      <c r="AF434" s="6"/>
      <c r="AG434" s="6"/>
      <c r="AH434" s="6"/>
      <c r="AI434" s="6"/>
      <c r="AJ434" s="6"/>
      <c r="AK434" s="6"/>
      <c r="AL434" s="6"/>
      <c r="AM434" s="6"/>
      <c r="AN434" s="6"/>
    </row>
    <row r="435" spans="1:40" ht="11.25">
      <c r="A435" s="35"/>
      <c r="B435" s="35"/>
      <c r="C435" s="36">
        <v>38534</v>
      </c>
      <c r="D435" s="36">
        <v>38565</v>
      </c>
      <c r="E435" s="36">
        <v>38596</v>
      </c>
      <c r="F435" s="36">
        <v>38626</v>
      </c>
      <c r="G435" s="36">
        <v>38657</v>
      </c>
      <c r="H435" s="36">
        <v>38687</v>
      </c>
      <c r="I435" s="36">
        <v>38718</v>
      </c>
      <c r="J435" s="36">
        <v>38749</v>
      </c>
      <c r="K435" s="36">
        <v>38777</v>
      </c>
      <c r="L435" s="36">
        <v>38808</v>
      </c>
      <c r="M435" s="36">
        <v>38838</v>
      </c>
      <c r="N435" s="36">
        <v>38869</v>
      </c>
      <c r="O435" s="35"/>
      <c r="P435" s="37" t="s">
        <v>0</v>
      </c>
      <c r="Q435" s="37" t="s">
        <v>20</v>
      </c>
      <c r="S435" s="37"/>
      <c r="T435" s="37"/>
      <c r="U435" s="37"/>
      <c r="V435" s="37"/>
      <c r="Z435" s="6"/>
      <c r="AA435" s="6"/>
      <c r="AB435" s="6"/>
      <c r="AC435" s="6"/>
      <c r="AD435" s="72"/>
      <c r="AE435" s="72"/>
      <c r="AF435" s="72"/>
      <c r="AG435" s="72"/>
      <c r="AH435" s="72"/>
      <c r="AI435" s="72"/>
      <c r="AJ435" s="72"/>
      <c r="AK435" s="72"/>
      <c r="AL435" s="72"/>
      <c r="AM435" s="72"/>
      <c r="AN435" s="72"/>
    </row>
    <row r="436" spans="3:29" ht="11.25">
      <c r="C436" s="5"/>
      <c r="D436" s="5"/>
      <c r="E436" s="5"/>
      <c r="F436" s="5"/>
      <c r="G436" s="5"/>
      <c r="H436" s="5"/>
      <c r="I436" s="5"/>
      <c r="J436" s="5"/>
      <c r="K436" s="5"/>
      <c r="L436" s="5"/>
      <c r="M436" s="5"/>
      <c r="N436" s="5"/>
      <c r="R436" s="110"/>
      <c r="W436" s="37"/>
      <c r="Z436" s="72"/>
      <c r="AA436" s="72"/>
      <c r="AB436" s="72"/>
      <c r="AC436" s="72"/>
    </row>
    <row r="437" spans="1:22" ht="11.25">
      <c r="A437" s="47" t="s">
        <v>6</v>
      </c>
      <c r="B437" s="28" t="s">
        <v>18</v>
      </c>
      <c r="C437" s="23">
        <v>427955</v>
      </c>
      <c r="D437" s="23">
        <v>433208</v>
      </c>
      <c r="E437" s="23">
        <v>433383</v>
      </c>
      <c r="F437" s="23">
        <v>437102</v>
      </c>
      <c r="G437" s="23">
        <v>440877</v>
      </c>
      <c r="H437" s="23">
        <v>440892</v>
      </c>
      <c r="I437" s="6">
        <v>411645</v>
      </c>
      <c r="J437" s="6">
        <v>413718</v>
      </c>
      <c r="K437" s="6">
        <v>415661</v>
      </c>
      <c r="L437" s="6">
        <v>417337</v>
      </c>
      <c r="M437" s="6">
        <v>425770</v>
      </c>
      <c r="N437" s="6">
        <v>423552</v>
      </c>
      <c r="P437" s="81">
        <f>SUM(C437:N437)</f>
        <v>5121100</v>
      </c>
      <c r="Q437" s="93">
        <f>SUM(C437:N437)/12</f>
        <v>426758.3333333333</v>
      </c>
      <c r="R437" s="529"/>
      <c r="S437" s="110"/>
      <c r="T437" s="110"/>
      <c r="U437" s="110"/>
      <c r="V437" s="110"/>
    </row>
    <row r="438" spans="1:40" s="35" customFormat="1" ht="11.25" hidden="1">
      <c r="A438" s="49"/>
      <c r="B438" s="33" t="s">
        <v>7</v>
      </c>
      <c r="C438" s="76">
        <v>0.0099</v>
      </c>
      <c r="D438" s="76">
        <v>0.012</v>
      </c>
      <c r="E438" s="76">
        <v>0.0019</v>
      </c>
      <c r="F438" s="76">
        <v>0.0133</v>
      </c>
      <c r="G438" s="76">
        <v>0.0162</v>
      </c>
      <c r="H438" s="76">
        <v>0.0167</v>
      </c>
      <c r="I438" s="75">
        <v>0.0038</v>
      </c>
      <c r="J438" s="75">
        <v>0.0055</v>
      </c>
      <c r="K438" s="75">
        <v>0.0051</v>
      </c>
      <c r="L438" s="75">
        <v>0.0059</v>
      </c>
      <c r="M438" s="75">
        <v>0.0116</v>
      </c>
      <c r="N438" s="75">
        <v>0.0102</v>
      </c>
      <c r="O438" s="4"/>
      <c r="P438" s="82"/>
      <c r="Q438" s="94"/>
      <c r="R438" s="110"/>
      <c r="S438" s="529"/>
      <c r="T438" s="529"/>
      <c r="U438" s="529"/>
      <c r="V438" s="529"/>
      <c r="W438" s="110"/>
      <c r="Z438" s="4"/>
      <c r="AA438" s="4"/>
      <c r="AB438" s="4"/>
      <c r="AC438" s="4"/>
      <c r="AD438" s="4"/>
      <c r="AE438" s="4"/>
      <c r="AF438" s="4"/>
      <c r="AG438" s="4"/>
      <c r="AH438" s="4"/>
      <c r="AI438" s="4"/>
      <c r="AJ438" s="4"/>
      <c r="AK438" s="4"/>
      <c r="AL438" s="4"/>
      <c r="AM438" s="4"/>
      <c r="AN438" s="4"/>
    </row>
    <row r="439" spans="1:23" ht="11.25" hidden="1">
      <c r="A439" s="68"/>
      <c r="B439" s="69" t="s">
        <v>23</v>
      </c>
      <c r="C439" s="6">
        <v>9461</v>
      </c>
      <c r="D439" s="6">
        <v>9481</v>
      </c>
      <c r="E439" s="6">
        <v>9922</v>
      </c>
      <c r="F439" s="6">
        <v>9958</v>
      </c>
      <c r="G439" s="6">
        <v>9723</v>
      </c>
      <c r="H439" s="6">
        <v>9963</v>
      </c>
      <c r="I439" s="6">
        <v>8664</v>
      </c>
      <c r="J439" s="6">
        <v>9136</v>
      </c>
      <c r="K439" s="6">
        <v>9252</v>
      </c>
      <c r="L439" s="6">
        <v>9573</v>
      </c>
      <c r="M439" s="6">
        <v>9548</v>
      </c>
      <c r="N439" s="6">
        <v>9573</v>
      </c>
      <c r="O439" s="6"/>
      <c r="P439" s="83">
        <f>SUM(C439:N439)</f>
        <v>114254</v>
      </c>
      <c r="Q439" s="95">
        <f>SUM(C439:N439)/12</f>
        <v>9521.166666666666</v>
      </c>
      <c r="R439" s="529"/>
      <c r="S439" s="110"/>
      <c r="T439" s="110"/>
      <c r="U439" s="110"/>
      <c r="V439" s="110"/>
      <c r="W439" s="529"/>
    </row>
    <row r="440" spans="1:23" ht="11.25" hidden="1">
      <c r="A440" s="70"/>
      <c r="B440" s="71" t="s">
        <v>7</v>
      </c>
      <c r="C440" s="76">
        <f aca="true" t="shared" si="65" ref="C440:H440">+(C439/C118)-1</f>
        <v>0.05579734404642345</v>
      </c>
      <c r="D440" s="76">
        <f t="shared" si="65"/>
        <v>0.0542644278883575</v>
      </c>
      <c r="E440" s="76">
        <f t="shared" si="65"/>
        <v>0.06757047557564011</v>
      </c>
      <c r="F440" s="76">
        <f t="shared" si="65"/>
        <v>0.07410203861503617</v>
      </c>
      <c r="G440" s="76">
        <f t="shared" si="65"/>
        <v>0.06471747700394226</v>
      </c>
      <c r="H440" s="76">
        <f t="shared" si="65"/>
        <v>0.07117514245780021</v>
      </c>
      <c r="I440" s="73">
        <v>0.0474</v>
      </c>
      <c r="J440" s="73">
        <v>0.0617</v>
      </c>
      <c r="K440" s="73">
        <v>0.0566</v>
      </c>
      <c r="L440" s="73">
        <v>0.07</v>
      </c>
      <c r="M440" s="73">
        <v>0.0676</v>
      </c>
      <c r="N440" s="73">
        <v>0.0654</v>
      </c>
      <c r="O440" s="72"/>
      <c r="P440" s="82"/>
      <c r="Q440" s="94"/>
      <c r="R440" s="109"/>
      <c r="S440" s="529"/>
      <c r="T440" s="529"/>
      <c r="U440" s="529"/>
      <c r="V440" s="529"/>
      <c r="W440" s="110"/>
    </row>
    <row r="441" spans="1:23" ht="11.25" hidden="1">
      <c r="A441" s="32"/>
      <c r="B441" s="32"/>
      <c r="P441" s="83"/>
      <c r="Q441" s="96"/>
      <c r="R441" s="110"/>
      <c r="S441" s="109"/>
      <c r="T441" s="109"/>
      <c r="U441" s="109"/>
      <c r="V441" s="109"/>
      <c r="W441" s="529"/>
    </row>
    <row r="442" spans="1:40" s="6" customFormat="1" ht="11.25" hidden="1">
      <c r="A442" s="28" t="s">
        <v>3</v>
      </c>
      <c r="B442" s="28" t="s">
        <v>8</v>
      </c>
      <c r="I442" s="4"/>
      <c r="J442" s="4"/>
      <c r="K442" s="4"/>
      <c r="L442" s="4"/>
      <c r="M442" s="4"/>
      <c r="N442" s="4"/>
      <c r="O442" s="4"/>
      <c r="P442" s="83"/>
      <c r="Q442" s="95"/>
      <c r="R442" s="110"/>
      <c r="S442" s="110"/>
      <c r="T442" s="110"/>
      <c r="U442" s="110"/>
      <c r="V442" s="110"/>
      <c r="W442" s="109"/>
      <c r="Z442" s="4"/>
      <c r="AA442" s="4"/>
      <c r="AB442" s="4"/>
      <c r="AC442" s="4"/>
      <c r="AD442" s="4"/>
      <c r="AE442" s="4"/>
      <c r="AF442" s="4"/>
      <c r="AG442" s="4"/>
      <c r="AH442" s="4"/>
      <c r="AI442" s="4"/>
      <c r="AJ442" s="4"/>
      <c r="AK442" s="4"/>
      <c r="AL442" s="4"/>
      <c r="AM442" s="4"/>
      <c r="AN442" s="4"/>
    </row>
    <row r="443" spans="1:40" s="72" customFormat="1" ht="13.5" hidden="1">
      <c r="A443" s="33"/>
      <c r="B443" s="33" t="s">
        <v>9</v>
      </c>
      <c r="C443" s="6"/>
      <c r="D443" s="6"/>
      <c r="E443" s="6"/>
      <c r="F443" s="6"/>
      <c r="G443" s="6"/>
      <c r="H443" s="6"/>
      <c r="I443" s="4"/>
      <c r="J443" s="4"/>
      <c r="K443" s="4"/>
      <c r="L443" s="4"/>
      <c r="M443" s="4"/>
      <c r="N443" s="4"/>
      <c r="O443" s="4"/>
      <c r="P443" s="83"/>
      <c r="Q443" s="95"/>
      <c r="R443" s="530"/>
      <c r="S443" s="110"/>
      <c r="T443" s="110"/>
      <c r="U443" s="110"/>
      <c r="V443" s="110"/>
      <c r="W443" s="110"/>
      <c r="Z443" s="4"/>
      <c r="AA443" s="4"/>
      <c r="AB443" s="4"/>
      <c r="AC443" s="4"/>
      <c r="AD443" s="4"/>
      <c r="AE443" s="4"/>
      <c r="AF443" s="4"/>
      <c r="AG443" s="4"/>
      <c r="AH443" s="4"/>
      <c r="AI443" s="4"/>
      <c r="AJ443" s="4"/>
      <c r="AK443" s="4"/>
      <c r="AL443" s="4"/>
      <c r="AM443" s="4"/>
      <c r="AN443" s="4"/>
    </row>
    <row r="444" spans="1:23" ht="13.5" hidden="1">
      <c r="A444" s="34"/>
      <c r="B444" s="34" t="s">
        <v>10</v>
      </c>
      <c r="C444" s="16"/>
      <c r="D444" s="16"/>
      <c r="E444" s="16"/>
      <c r="F444" s="16"/>
      <c r="G444" s="16"/>
      <c r="H444" s="16"/>
      <c r="I444" s="11"/>
      <c r="J444" s="11"/>
      <c r="K444" s="11"/>
      <c r="L444" s="11"/>
      <c r="M444" s="11"/>
      <c r="N444" s="11"/>
      <c r="P444" s="84"/>
      <c r="Q444" s="97"/>
      <c r="R444" s="110"/>
      <c r="S444" s="530"/>
      <c r="T444" s="530"/>
      <c r="U444" s="530"/>
      <c r="V444" s="530"/>
      <c r="W444" s="110"/>
    </row>
    <row r="445" spans="1:23" ht="13.5" hidden="1">
      <c r="A445" s="33"/>
      <c r="B445" s="33" t="s">
        <v>11</v>
      </c>
      <c r="C445" s="6">
        <f aca="true" t="shared" si="66" ref="C445:H445">+C442+C443+C444</f>
        <v>0</v>
      </c>
      <c r="D445" s="6">
        <f t="shared" si="66"/>
        <v>0</v>
      </c>
      <c r="E445" s="6">
        <f t="shared" si="66"/>
        <v>0</v>
      </c>
      <c r="F445" s="6">
        <f t="shared" si="66"/>
        <v>0</v>
      </c>
      <c r="G445" s="6">
        <f t="shared" si="66"/>
        <v>0</v>
      </c>
      <c r="H445" s="6">
        <f t="shared" si="66"/>
        <v>0</v>
      </c>
      <c r="P445" s="83"/>
      <c r="Q445" s="95"/>
      <c r="R445" s="109"/>
      <c r="S445" s="110"/>
      <c r="T445" s="110"/>
      <c r="U445" s="110"/>
      <c r="V445" s="110"/>
      <c r="W445" s="530"/>
    </row>
    <row r="446" spans="1:23" ht="11.25" hidden="1">
      <c r="A446" s="33"/>
      <c r="B446" s="33"/>
      <c r="P446" s="43"/>
      <c r="Q446" s="96"/>
      <c r="R446" s="531"/>
      <c r="S446" s="109"/>
      <c r="T446" s="109"/>
      <c r="U446" s="109"/>
      <c r="V446" s="109"/>
      <c r="W446" s="110"/>
    </row>
    <row r="447" spans="1:23" ht="11.25" hidden="1">
      <c r="A447" s="33"/>
      <c r="B447" s="33" t="s">
        <v>30</v>
      </c>
      <c r="C447" s="80">
        <v>0.6547</v>
      </c>
      <c r="D447" s="80">
        <v>0.6547</v>
      </c>
      <c r="E447" s="80">
        <v>0.6547</v>
      </c>
      <c r="F447" s="80">
        <v>0.6547</v>
      </c>
      <c r="G447" s="80">
        <v>0.6547</v>
      </c>
      <c r="H447" s="80">
        <v>0.6547</v>
      </c>
      <c r="I447" s="80">
        <v>0.6547</v>
      </c>
      <c r="J447" s="80">
        <v>0.6547</v>
      </c>
      <c r="K447" s="80">
        <v>0.6547</v>
      </c>
      <c r="L447" s="80">
        <v>0.6547</v>
      </c>
      <c r="M447" s="80">
        <v>0.6547</v>
      </c>
      <c r="N447" s="80">
        <v>0.6547</v>
      </c>
      <c r="P447" s="85" t="e">
        <f>+P442/P445</f>
        <v>#DIV/0!</v>
      </c>
      <c r="Q447" s="98" t="e">
        <f>+Q442/Q445</f>
        <v>#DIV/0!</v>
      </c>
      <c r="R447" s="531"/>
      <c r="S447" s="531"/>
      <c r="T447" s="531"/>
      <c r="U447" s="531"/>
      <c r="V447" s="531"/>
      <c r="W447" s="109"/>
    </row>
    <row r="448" spans="1:23" ht="11.25" hidden="1">
      <c r="A448" s="33"/>
      <c r="B448" s="33" t="s">
        <v>31</v>
      </c>
      <c r="C448" s="80">
        <v>0.0057</v>
      </c>
      <c r="D448" s="80">
        <v>0.0057</v>
      </c>
      <c r="E448" s="80">
        <v>0.0057</v>
      </c>
      <c r="F448" s="80">
        <v>0.0057</v>
      </c>
      <c r="G448" s="80">
        <v>0.0057</v>
      </c>
      <c r="H448" s="80">
        <v>0.0057</v>
      </c>
      <c r="I448" s="80">
        <v>0.0057</v>
      </c>
      <c r="J448" s="80">
        <v>0.0057</v>
      </c>
      <c r="K448" s="80">
        <v>0.0057</v>
      </c>
      <c r="L448" s="80">
        <v>0.0057</v>
      </c>
      <c r="M448" s="80">
        <v>0.0057</v>
      </c>
      <c r="N448" s="80">
        <v>0.0057</v>
      </c>
      <c r="P448" s="85" t="e">
        <f>+P443/P445</f>
        <v>#DIV/0!</v>
      </c>
      <c r="Q448" s="98" t="e">
        <f>+Q443/Q445</f>
        <v>#DIV/0!</v>
      </c>
      <c r="R448" s="531"/>
      <c r="S448" s="531"/>
      <c r="T448" s="531"/>
      <c r="U448" s="531"/>
      <c r="V448" s="531"/>
      <c r="W448" s="531"/>
    </row>
    <row r="449" spans="1:23" ht="11.25" hidden="1">
      <c r="A449" s="33"/>
      <c r="B449" s="33" t="s">
        <v>32</v>
      </c>
      <c r="C449" s="80">
        <v>0.33977</v>
      </c>
      <c r="D449" s="80">
        <v>0.33977</v>
      </c>
      <c r="E449" s="80">
        <v>0.33977</v>
      </c>
      <c r="F449" s="80">
        <v>0.33977</v>
      </c>
      <c r="G449" s="80">
        <v>0.33977</v>
      </c>
      <c r="H449" s="80">
        <v>0.33977</v>
      </c>
      <c r="I449" s="80">
        <v>0.33977</v>
      </c>
      <c r="J449" s="80">
        <v>0.33977</v>
      </c>
      <c r="K449" s="80">
        <v>0.33977</v>
      </c>
      <c r="L449" s="80">
        <v>0.33977</v>
      </c>
      <c r="M449" s="80">
        <v>0.33977</v>
      </c>
      <c r="N449" s="80">
        <v>0.33977</v>
      </c>
      <c r="P449" s="85" t="e">
        <f>+P444/P445</f>
        <v>#DIV/0!</v>
      </c>
      <c r="Q449" s="98" t="e">
        <f>+Q444/Q445</f>
        <v>#DIV/0!</v>
      </c>
      <c r="R449" s="109"/>
      <c r="S449" s="531"/>
      <c r="T449" s="531"/>
      <c r="U449" s="531"/>
      <c r="V449" s="531"/>
      <c r="W449" s="531"/>
    </row>
    <row r="450" spans="1:23" ht="11.25" hidden="1">
      <c r="A450" s="33"/>
      <c r="B450" s="33"/>
      <c r="P450" s="43"/>
      <c r="Q450" s="96"/>
      <c r="R450" s="532"/>
      <c r="S450" s="109"/>
      <c r="T450" s="109"/>
      <c r="U450" s="109"/>
      <c r="V450" s="109"/>
      <c r="W450" s="531"/>
    </row>
    <row r="451" spans="1:23" ht="11.25" hidden="1">
      <c r="A451" s="33"/>
      <c r="B451" s="33" t="s">
        <v>24</v>
      </c>
      <c r="C451" s="17">
        <f aca="true" t="shared" si="67" ref="C451:H451">+C445/C437</f>
        <v>0</v>
      </c>
      <c r="D451" s="17">
        <f t="shared" si="67"/>
        <v>0</v>
      </c>
      <c r="E451" s="17">
        <f t="shared" si="67"/>
        <v>0</v>
      </c>
      <c r="F451" s="17">
        <f t="shared" si="67"/>
        <v>0</v>
      </c>
      <c r="G451" s="17">
        <f t="shared" si="67"/>
        <v>0</v>
      </c>
      <c r="H451" s="17">
        <f t="shared" si="67"/>
        <v>0</v>
      </c>
      <c r="P451" s="86"/>
      <c r="Q451" s="99"/>
      <c r="R451" s="532"/>
      <c r="S451" s="532"/>
      <c r="T451" s="532"/>
      <c r="U451" s="532"/>
      <c r="V451" s="532"/>
      <c r="W451" s="109"/>
    </row>
    <row r="452" spans="1:23" ht="11.25" hidden="1">
      <c r="A452" s="33"/>
      <c r="B452" s="50" t="s">
        <v>7</v>
      </c>
      <c r="C452" s="14">
        <f aca="true" t="shared" si="68" ref="C452:H452">+(C451/C130)-1</f>
        <v>-1</v>
      </c>
      <c r="D452" s="14">
        <f t="shared" si="68"/>
        <v>-1</v>
      </c>
      <c r="E452" s="14">
        <f t="shared" si="68"/>
        <v>-1</v>
      </c>
      <c r="F452" s="14">
        <f t="shared" si="68"/>
        <v>-1</v>
      </c>
      <c r="G452" s="14">
        <f t="shared" si="68"/>
        <v>-1</v>
      </c>
      <c r="H452" s="14">
        <f t="shared" si="68"/>
        <v>-1</v>
      </c>
      <c r="P452" s="86"/>
      <c r="Q452" s="99"/>
      <c r="R452" s="532"/>
      <c r="S452" s="532"/>
      <c r="T452" s="532"/>
      <c r="U452" s="532"/>
      <c r="V452" s="532"/>
      <c r="W452" s="532"/>
    </row>
    <row r="453" spans="1:23" ht="11.25" hidden="1">
      <c r="A453" s="33"/>
      <c r="B453" s="57" t="s">
        <v>25</v>
      </c>
      <c r="C453" s="17">
        <f aca="true" t="shared" si="69" ref="C453:H453">+C445/C439</f>
        <v>0</v>
      </c>
      <c r="D453" s="17">
        <f t="shared" si="69"/>
        <v>0</v>
      </c>
      <c r="E453" s="17">
        <f t="shared" si="69"/>
        <v>0</v>
      </c>
      <c r="F453" s="17">
        <f t="shared" si="69"/>
        <v>0</v>
      </c>
      <c r="G453" s="17">
        <f t="shared" si="69"/>
        <v>0</v>
      </c>
      <c r="H453" s="17">
        <f t="shared" si="69"/>
        <v>0</v>
      </c>
      <c r="P453" s="86"/>
      <c r="Q453" s="99"/>
      <c r="R453" s="531"/>
      <c r="S453" s="532"/>
      <c r="T453" s="532"/>
      <c r="U453" s="532"/>
      <c r="V453" s="532"/>
      <c r="W453" s="532"/>
    </row>
    <row r="454" spans="1:23" ht="11.25" hidden="1">
      <c r="A454" s="30"/>
      <c r="B454" s="30" t="s">
        <v>7</v>
      </c>
      <c r="C454" s="14">
        <f aca="true" t="shared" si="70" ref="C454:H454">+(C453/C132)-1</f>
        <v>-1</v>
      </c>
      <c r="D454" s="14">
        <f t="shared" si="70"/>
        <v>-1</v>
      </c>
      <c r="E454" s="14">
        <f t="shared" si="70"/>
        <v>-1</v>
      </c>
      <c r="F454" s="14">
        <f t="shared" si="70"/>
        <v>-1</v>
      </c>
      <c r="G454" s="14">
        <f t="shared" si="70"/>
        <v>-1</v>
      </c>
      <c r="H454" s="14">
        <f t="shared" si="70"/>
        <v>-1</v>
      </c>
      <c r="P454" s="43"/>
      <c r="Q454" s="98"/>
      <c r="R454" s="109"/>
      <c r="S454" s="531"/>
      <c r="T454" s="531"/>
      <c r="U454" s="531"/>
      <c r="V454" s="531"/>
      <c r="W454" s="532"/>
    </row>
    <row r="455" spans="1:23" ht="11.25" hidden="1">
      <c r="A455" s="32"/>
      <c r="B455" s="32"/>
      <c r="P455" s="43"/>
      <c r="Q455" s="96"/>
      <c r="R455" s="533"/>
      <c r="S455" s="109"/>
      <c r="T455" s="109"/>
      <c r="U455" s="109"/>
      <c r="V455" s="109"/>
      <c r="W455" s="531"/>
    </row>
    <row r="456" spans="1:23" ht="11.25" hidden="1">
      <c r="A456" s="28" t="s">
        <v>2</v>
      </c>
      <c r="B456" s="28" t="s">
        <v>12</v>
      </c>
      <c r="C456" s="19"/>
      <c r="D456" s="19"/>
      <c r="E456" s="19"/>
      <c r="F456" s="19"/>
      <c r="G456" s="19"/>
      <c r="H456" s="19"/>
      <c r="P456" s="88"/>
      <c r="Q456" s="100"/>
      <c r="R456" s="110"/>
      <c r="S456" s="533"/>
      <c r="T456" s="533"/>
      <c r="U456" s="533"/>
      <c r="V456" s="533"/>
      <c r="W456" s="109"/>
    </row>
    <row r="457" spans="1:23" ht="11.25" hidden="1">
      <c r="A457" s="33"/>
      <c r="B457" s="33" t="s">
        <v>13</v>
      </c>
      <c r="C457" s="6"/>
      <c r="D457" s="6"/>
      <c r="E457" s="6"/>
      <c r="F457" s="6"/>
      <c r="G457" s="6"/>
      <c r="H457" s="6"/>
      <c r="P457" s="83"/>
      <c r="Q457" s="95"/>
      <c r="R457" s="520"/>
      <c r="S457" s="110"/>
      <c r="T457" s="110"/>
      <c r="U457" s="110"/>
      <c r="V457" s="110"/>
      <c r="W457" s="533"/>
    </row>
    <row r="458" spans="1:23" ht="11.25" hidden="1">
      <c r="A458" s="34"/>
      <c r="B458" s="34" t="s">
        <v>14</v>
      </c>
      <c r="C458" s="16"/>
      <c r="D458" s="16"/>
      <c r="E458" s="16"/>
      <c r="F458" s="16"/>
      <c r="G458" s="16"/>
      <c r="H458" s="16"/>
      <c r="I458" s="11"/>
      <c r="J458" s="11"/>
      <c r="K458" s="11"/>
      <c r="L458" s="11"/>
      <c r="M458" s="11"/>
      <c r="N458" s="11"/>
      <c r="P458" s="84"/>
      <c r="Q458" s="101"/>
      <c r="R458" s="533"/>
      <c r="S458" s="520"/>
      <c r="T458" s="520"/>
      <c r="U458" s="520"/>
      <c r="V458" s="520"/>
      <c r="W458" s="110"/>
    </row>
    <row r="459" spans="1:23" ht="11.25" hidden="1">
      <c r="A459" s="33"/>
      <c r="B459" s="33" t="s">
        <v>15</v>
      </c>
      <c r="C459" s="22">
        <f aca="true" t="shared" si="71" ref="C459:H459">+C456+C457+C458</f>
        <v>0</v>
      </c>
      <c r="D459" s="22">
        <f t="shared" si="71"/>
        <v>0</v>
      </c>
      <c r="E459" s="22">
        <f t="shared" si="71"/>
        <v>0</v>
      </c>
      <c r="F459" s="22">
        <f t="shared" si="71"/>
        <v>0</v>
      </c>
      <c r="G459" s="22">
        <f t="shared" si="71"/>
        <v>0</v>
      </c>
      <c r="H459" s="22">
        <f t="shared" si="71"/>
        <v>0</v>
      </c>
      <c r="P459" s="88"/>
      <c r="Q459" s="100"/>
      <c r="R459" s="534"/>
      <c r="S459" s="533"/>
      <c r="T459" s="533"/>
      <c r="U459" s="533"/>
      <c r="V459" s="533"/>
      <c r="W459" s="520"/>
    </row>
    <row r="460" spans="1:23" ht="11.25" hidden="1">
      <c r="A460" s="33"/>
      <c r="B460" s="33"/>
      <c r="C460" s="22"/>
      <c r="D460" s="22"/>
      <c r="E460" s="22"/>
      <c r="F460" s="22"/>
      <c r="G460" s="22"/>
      <c r="H460" s="22"/>
      <c r="P460" s="89"/>
      <c r="Q460" s="102"/>
      <c r="R460" s="534"/>
      <c r="S460" s="534"/>
      <c r="T460" s="534"/>
      <c r="U460" s="534"/>
      <c r="V460" s="534"/>
      <c r="W460" s="533"/>
    </row>
    <row r="461" spans="1:23" ht="11.25" hidden="1">
      <c r="A461" s="33"/>
      <c r="B461" s="62" t="s">
        <v>27</v>
      </c>
      <c r="C461" s="39" t="e">
        <f aca="true" t="shared" si="72" ref="C461:N461">+C456/C442</f>
        <v>#DIV/0!</v>
      </c>
      <c r="D461" s="39" t="e">
        <f t="shared" si="72"/>
        <v>#DIV/0!</v>
      </c>
      <c r="E461" s="39" t="e">
        <f t="shared" si="72"/>
        <v>#DIV/0!</v>
      </c>
      <c r="F461" s="39" t="e">
        <f t="shared" si="72"/>
        <v>#DIV/0!</v>
      </c>
      <c r="G461" s="39" t="e">
        <f t="shared" si="72"/>
        <v>#DIV/0!</v>
      </c>
      <c r="H461" s="39" t="e">
        <f t="shared" si="72"/>
        <v>#DIV/0!</v>
      </c>
      <c r="I461" s="39" t="e">
        <f t="shared" si="72"/>
        <v>#DIV/0!</v>
      </c>
      <c r="J461" s="39" t="e">
        <f t="shared" si="72"/>
        <v>#DIV/0!</v>
      </c>
      <c r="K461" s="39" t="e">
        <f t="shared" si="72"/>
        <v>#DIV/0!</v>
      </c>
      <c r="L461" s="39" t="e">
        <f t="shared" si="72"/>
        <v>#DIV/0!</v>
      </c>
      <c r="M461" s="39" t="e">
        <f t="shared" si="72"/>
        <v>#DIV/0!</v>
      </c>
      <c r="N461" s="39" t="e">
        <f t="shared" si="72"/>
        <v>#DIV/0!</v>
      </c>
      <c r="P461" s="89" t="e">
        <f>SUM(C461:N461)</f>
        <v>#DIV/0!</v>
      </c>
      <c r="Q461" s="102" t="e">
        <f>SUM(C461:N461)/12</f>
        <v>#DIV/0!</v>
      </c>
      <c r="R461" s="535"/>
      <c r="S461" s="534"/>
      <c r="T461" s="534"/>
      <c r="U461" s="534"/>
      <c r="V461" s="534"/>
      <c r="W461" s="534"/>
    </row>
    <row r="462" spans="1:23" ht="13.5" hidden="1">
      <c r="A462" s="33"/>
      <c r="B462" s="63" t="s">
        <v>28</v>
      </c>
      <c r="C462" s="17" t="e">
        <f aca="true" t="shared" si="73" ref="C462:N462">+C457/C443</f>
        <v>#DIV/0!</v>
      </c>
      <c r="D462" s="17" t="e">
        <f t="shared" si="73"/>
        <v>#DIV/0!</v>
      </c>
      <c r="E462" s="17" t="e">
        <f t="shared" si="73"/>
        <v>#DIV/0!</v>
      </c>
      <c r="F462" s="17" t="e">
        <f t="shared" si="73"/>
        <v>#DIV/0!</v>
      </c>
      <c r="G462" s="17" t="e">
        <f t="shared" si="73"/>
        <v>#DIV/0!</v>
      </c>
      <c r="H462" s="17" t="e">
        <f t="shared" si="73"/>
        <v>#DIV/0!</v>
      </c>
      <c r="I462" s="17" t="e">
        <f t="shared" si="73"/>
        <v>#DIV/0!</v>
      </c>
      <c r="J462" s="17" t="e">
        <f t="shared" si="73"/>
        <v>#DIV/0!</v>
      </c>
      <c r="K462" s="17" t="e">
        <f t="shared" si="73"/>
        <v>#DIV/0!</v>
      </c>
      <c r="L462" s="17" t="e">
        <f t="shared" si="73"/>
        <v>#DIV/0!</v>
      </c>
      <c r="M462" s="17" t="e">
        <f t="shared" si="73"/>
        <v>#DIV/0!</v>
      </c>
      <c r="N462" s="17" t="e">
        <f t="shared" si="73"/>
        <v>#DIV/0!</v>
      </c>
      <c r="P462" s="90" t="e">
        <f>SUM(C462:N462)</f>
        <v>#DIV/0!</v>
      </c>
      <c r="Q462" s="103" t="e">
        <f>SUM(C462:N462)/12</f>
        <v>#DIV/0!</v>
      </c>
      <c r="R462" s="536"/>
      <c r="S462" s="535"/>
      <c r="T462" s="535"/>
      <c r="U462" s="535"/>
      <c r="V462" s="535"/>
      <c r="W462" s="534"/>
    </row>
    <row r="463" spans="1:23" ht="13.5" hidden="1">
      <c r="A463" s="33"/>
      <c r="B463" s="34" t="s">
        <v>29</v>
      </c>
      <c r="C463" s="58" t="e">
        <f aca="true" t="shared" si="74" ref="C463:N463">+C458/C444</f>
        <v>#DIV/0!</v>
      </c>
      <c r="D463" s="58" t="e">
        <f t="shared" si="74"/>
        <v>#DIV/0!</v>
      </c>
      <c r="E463" s="58" t="e">
        <f t="shared" si="74"/>
        <v>#DIV/0!</v>
      </c>
      <c r="F463" s="58" t="e">
        <f t="shared" si="74"/>
        <v>#DIV/0!</v>
      </c>
      <c r="G463" s="58" t="e">
        <f t="shared" si="74"/>
        <v>#DIV/0!</v>
      </c>
      <c r="H463" s="58" t="e">
        <f t="shared" si="74"/>
        <v>#DIV/0!</v>
      </c>
      <c r="I463" s="58" t="e">
        <f t="shared" si="74"/>
        <v>#DIV/0!</v>
      </c>
      <c r="J463" s="58" t="e">
        <f t="shared" si="74"/>
        <v>#DIV/0!</v>
      </c>
      <c r="K463" s="58" t="e">
        <f t="shared" si="74"/>
        <v>#DIV/0!</v>
      </c>
      <c r="L463" s="58" t="e">
        <f t="shared" si="74"/>
        <v>#DIV/0!</v>
      </c>
      <c r="M463" s="58" t="e">
        <f t="shared" si="74"/>
        <v>#DIV/0!</v>
      </c>
      <c r="N463" s="58" t="e">
        <f t="shared" si="74"/>
        <v>#DIV/0!</v>
      </c>
      <c r="P463" s="91" t="e">
        <f>SUM(C463:N463)</f>
        <v>#DIV/0!</v>
      </c>
      <c r="Q463" s="104" t="e">
        <f>SUM(C463:N463)/12</f>
        <v>#DIV/0!</v>
      </c>
      <c r="R463" s="534"/>
      <c r="S463" s="536"/>
      <c r="T463" s="536"/>
      <c r="U463" s="536"/>
      <c r="V463" s="536"/>
      <c r="W463" s="535"/>
    </row>
    <row r="464" spans="1:23" ht="13.5" hidden="1">
      <c r="A464" s="64"/>
      <c r="B464" s="64" t="s">
        <v>16</v>
      </c>
      <c r="C464" s="39" t="e">
        <f aca="true" t="shared" si="75" ref="C464:N464">+C459/C445</f>
        <v>#DIV/0!</v>
      </c>
      <c r="D464" s="39" t="e">
        <f t="shared" si="75"/>
        <v>#DIV/0!</v>
      </c>
      <c r="E464" s="39" t="e">
        <f t="shared" si="75"/>
        <v>#DIV/0!</v>
      </c>
      <c r="F464" s="39" t="e">
        <f t="shared" si="75"/>
        <v>#DIV/0!</v>
      </c>
      <c r="G464" s="39" t="e">
        <f t="shared" si="75"/>
        <v>#DIV/0!</v>
      </c>
      <c r="H464" s="39" t="e">
        <f t="shared" si="75"/>
        <v>#DIV/0!</v>
      </c>
      <c r="I464" s="39" t="e">
        <f t="shared" si="75"/>
        <v>#DIV/0!</v>
      </c>
      <c r="J464" s="39" t="e">
        <f t="shared" si="75"/>
        <v>#DIV/0!</v>
      </c>
      <c r="K464" s="39" t="e">
        <f t="shared" si="75"/>
        <v>#DIV/0!</v>
      </c>
      <c r="L464" s="39" t="e">
        <f t="shared" si="75"/>
        <v>#DIV/0!</v>
      </c>
      <c r="M464" s="39" t="e">
        <f t="shared" si="75"/>
        <v>#DIV/0!</v>
      </c>
      <c r="N464" s="39" t="e">
        <f t="shared" si="75"/>
        <v>#DIV/0!</v>
      </c>
      <c r="P464" s="89" t="e">
        <f>SUM(C464:N464)</f>
        <v>#DIV/0!</v>
      </c>
      <c r="Q464" s="102" t="e">
        <f>SUM(C464:N464)/12</f>
        <v>#DIV/0!</v>
      </c>
      <c r="R464" s="534"/>
      <c r="S464" s="534"/>
      <c r="T464" s="534"/>
      <c r="U464" s="534"/>
      <c r="V464" s="534"/>
      <c r="W464" s="536"/>
    </row>
    <row r="465" spans="1:23" ht="11.25" hidden="1">
      <c r="A465" s="33"/>
      <c r="B465" s="33"/>
      <c r="P465" s="89"/>
      <c r="Q465" s="102"/>
      <c r="R465" s="534"/>
      <c r="S465" s="534"/>
      <c r="T465" s="534"/>
      <c r="U465" s="534"/>
      <c r="V465" s="534"/>
      <c r="W465" s="534"/>
    </row>
    <row r="466" spans="1:23" ht="11.25" hidden="1">
      <c r="A466" s="33"/>
      <c r="B466" s="33" t="s">
        <v>26</v>
      </c>
      <c r="C466" s="39">
        <f aca="true" t="shared" si="76" ref="C466:N466">+C459/C437</f>
        <v>0</v>
      </c>
      <c r="D466" s="39">
        <f t="shared" si="76"/>
        <v>0</v>
      </c>
      <c r="E466" s="39">
        <f t="shared" si="76"/>
        <v>0</v>
      </c>
      <c r="F466" s="39">
        <f t="shared" si="76"/>
        <v>0</v>
      </c>
      <c r="G466" s="39">
        <f t="shared" si="76"/>
        <v>0</v>
      </c>
      <c r="H466" s="39">
        <f t="shared" si="76"/>
        <v>0</v>
      </c>
      <c r="I466" s="39">
        <f t="shared" si="76"/>
        <v>0</v>
      </c>
      <c r="J466" s="39">
        <f t="shared" si="76"/>
        <v>0</v>
      </c>
      <c r="K466" s="39">
        <f t="shared" si="76"/>
        <v>0</v>
      </c>
      <c r="L466" s="39">
        <f t="shared" si="76"/>
        <v>0</v>
      </c>
      <c r="M466" s="39">
        <f t="shared" si="76"/>
        <v>0</v>
      </c>
      <c r="N466" s="39">
        <f t="shared" si="76"/>
        <v>0</v>
      </c>
      <c r="P466" s="89">
        <f>SUM(C466:N466)</f>
        <v>0</v>
      </c>
      <c r="Q466" s="102">
        <f>SUM(C466:N466)/12</f>
        <v>0</v>
      </c>
      <c r="R466" s="535"/>
      <c r="S466" s="534"/>
      <c r="T466" s="534"/>
      <c r="U466" s="534"/>
      <c r="V466" s="534"/>
      <c r="W466" s="534"/>
    </row>
    <row r="467" spans="1:23" ht="11.25" hidden="1">
      <c r="A467" s="33"/>
      <c r="B467" s="33" t="s">
        <v>22</v>
      </c>
      <c r="C467" s="29">
        <f aca="true" t="shared" si="77" ref="C467:N467">+C459/C439</f>
        <v>0</v>
      </c>
      <c r="D467" s="29">
        <f t="shared" si="77"/>
        <v>0</v>
      </c>
      <c r="E467" s="29">
        <f t="shared" si="77"/>
        <v>0</v>
      </c>
      <c r="F467" s="29">
        <f t="shared" si="77"/>
        <v>0</v>
      </c>
      <c r="G467" s="29">
        <f t="shared" si="77"/>
        <v>0</v>
      </c>
      <c r="H467" s="29">
        <f t="shared" si="77"/>
        <v>0</v>
      </c>
      <c r="I467" s="29">
        <f t="shared" si="77"/>
        <v>0</v>
      </c>
      <c r="J467" s="29">
        <f t="shared" si="77"/>
        <v>0</v>
      </c>
      <c r="K467" s="29">
        <f t="shared" si="77"/>
        <v>0</v>
      </c>
      <c r="L467" s="29">
        <f t="shared" si="77"/>
        <v>0</v>
      </c>
      <c r="M467" s="29">
        <f t="shared" si="77"/>
        <v>0</v>
      </c>
      <c r="N467" s="29">
        <f t="shared" si="77"/>
        <v>0</v>
      </c>
      <c r="P467" s="92">
        <f>SUM(C467:N467)</f>
        <v>0</v>
      </c>
      <c r="Q467" s="105">
        <f>SUM(C467:N467)/12</f>
        <v>0</v>
      </c>
      <c r="S467" s="535"/>
      <c r="T467" s="535"/>
      <c r="U467" s="535"/>
      <c r="V467" s="535"/>
      <c r="W467" s="534"/>
    </row>
    <row r="468" spans="1:23" ht="11.25" hidden="1">
      <c r="A468" s="33"/>
      <c r="B468" s="33"/>
      <c r="W468" s="535"/>
    </row>
    <row r="469" spans="1:40" ht="11.25" hidden="1">
      <c r="A469" s="30"/>
      <c r="B469" s="30" t="s">
        <v>7</v>
      </c>
      <c r="AD469" s="6"/>
      <c r="AE469" s="6"/>
      <c r="AF469" s="6"/>
      <c r="AG469" s="6"/>
      <c r="AH469" s="6"/>
      <c r="AI469" s="6"/>
      <c r="AJ469" s="6"/>
      <c r="AK469" s="6"/>
      <c r="AL469" s="6"/>
      <c r="AM469" s="6"/>
      <c r="AN469" s="6"/>
    </row>
    <row r="470" spans="26:29" ht="11.25" hidden="1">
      <c r="Z470" s="6"/>
      <c r="AA470" s="6"/>
      <c r="AB470" s="6"/>
      <c r="AC470" s="6"/>
    </row>
    <row r="471" spans="18:40" ht="11.25" hidden="1">
      <c r="R471" s="37"/>
      <c r="AD471" s="6"/>
      <c r="AE471" s="6"/>
      <c r="AF471" s="6"/>
      <c r="AG471" s="6"/>
      <c r="AH471" s="6"/>
      <c r="AI471" s="6"/>
      <c r="AJ471" s="6"/>
      <c r="AK471" s="6"/>
      <c r="AL471" s="6"/>
      <c r="AM471" s="6"/>
      <c r="AN471" s="6"/>
    </row>
    <row r="472" spans="2:29" ht="11.25" hidden="1">
      <c r="B472" s="35"/>
      <c r="C472" s="36">
        <v>38899</v>
      </c>
      <c r="D472" s="36">
        <v>38930</v>
      </c>
      <c r="E472" s="36">
        <v>38961</v>
      </c>
      <c r="F472" s="36">
        <v>38991</v>
      </c>
      <c r="G472" s="36">
        <v>39022</v>
      </c>
      <c r="H472" s="36">
        <v>39052</v>
      </c>
      <c r="I472" s="36">
        <v>39083</v>
      </c>
      <c r="J472" s="36">
        <v>39114</v>
      </c>
      <c r="K472" s="36">
        <v>39142</v>
      </c>
      <c r="L472" s="36">
        <v>39173</v>
      </c>
      <c r="M472" s="36">
        <v>39203</v>
      </c>
      <c r="N472" s="36">
        <v>39234</v>
      </c>
      <c r="O472" s="35"/>
      <c r="P472" s="37" t="s">
        <v>0</v>
      </c>
      <c r="Q472" s="37" t="s">
        <v>20</v>
      </c>
      <c r="S472" s="37"/>
      <c r="T472" s="37"/>
      <c r="U472" s="37"/>
      <c r="V472" s="37"/>
      <c r="Z472" s="6"/>
      <c r="AA472" s="6"/>
      <c r="AB472" s="6"/>
      <c r="AC472" s="6"/>
    </row>
    <row r="473" spans="3:23" ht="11.25" hidden="1">
      <c r="C473" s="5"/>
      <c r="D473" s="5"/>
      <c r="E473" s="5"/>
      <c r="F473" s="5"/>
      <c r="G473" s="5"/>
      <c r="H473" s="5"/>
      <c r="I473" s="5"/>
      <c r="J473" s="5"/>
      <c r="K473" s="5"/>
      <c r="L473" s="5"/>
      <c r="M473" s="5"/>
      <c r="N473" s="5"/>
      <c r="R473" s="110"/>
      <c r="W473" s="37"/>
    </row>
    <row r="474" spans="1:22" ht="11.25" hidden="1">
      <c r="A474" s="66" t="s">
        <v>6</v>
      </c>
      <c r="B474" s="67" t="s">
        <v>18</v>
      </c>
      <c r="C474" s="6">
        <v>432186</v>
      </c>
      <c r="D474" s="6">
        <v>438414</v>
      </c>
      <c r="E474" s="6">
        <v>438539</v>
      </c>
      <c r="F474" s="6">
        <v>442927</v>
      </c>
      <c r="G474" s="6">
        <v>448021</v>
      </c>
      <c r="H474" s="6">
        <v>448275</v>
      </c>
      <c r="I474" s="6">
        <v>413201</v>
      </c>
      <c r="J474" s="6">
        <v>415201</v>
      </c>
      <c r="K474" s="6">
        <v>415994</v>
      </c>
      <c r="L474" s="6">
        <v>417764</v>
      </c>
      <c r="M474" s="6">
        <v>419815</v>
      </c>
      <c r="N474" s="6">
        <v>430702</v>
      </c>
      <c r="O474" s="6"/>
      <c r="P474" s="81">
        <f>SUM(C474:N474)</f>
        <v>5161039</v>
      </c>
      <c r="Q474" s="93">
        <f>SUM(C474:N474)/12</f>
        <v>430086.5833333333</v>
      </c>
      <c r="R474" s="529"/>
      <c r="S474" s="110"/>
      <c r="T474" s="110"/>
      <c r="U474" s="110"/>
      <c r="V474" s="110"/>
    </row>
    <row r="475" spans="1:23" ht="11.25" hidden="1">
      <c r="A475" s="49"/>
      <c r="B475" s="50" t="s">
        <v>7</v>
      </c>
      <c r="C475" s="76">
        <v>0.0099</v>
      </c>
      <c r="D475" s="76">
        <v>0.012</v>
      </c>
      <c r="E475" s="76">
        <v>0.0019</v>
      </c>
      <c r="F475" s="76">
        <v>0.0133</v>
      </c>
      <c r="G475" s="76">
        <v>0.0162</v>
      </c>
      <c r="H475" s="76">
        <v>0.0167</v>
      </c>
      <c r="I475" s="75">
        <v>0.0038</v>
      </c>
      <c r="J475" s="75">
        <v>0.0055</v>
      </c>
      <c r="K475" s="75">
        <v>0.0051</v>
      </c>
      <c r="L475" s="75">
        <v>0.0059</v>
      </c>
      <c r="M475" s="75">
        <v>0.0116</v>
      </c>
      <c r="N475" s="75">
        <v>0.0102</v>
      </c>
      <c r="P475" s="82"/>
      <c r="Q475" s="94"/>
      <c r="R475" s="110"/>
      <c r="S475" s="529"/>
      <c r="T475" s="529"/>
      <c r="U475" s="529"/>
      <c r="V475" s="529"/>
      <c r="W475" s="110"/>
    </row>
    <row r="476" spans="1:23" ht="11.25" hidden="1">
      <c r="A476" s="68"/>
      <c r="B476" s="69" t="s">
        <v>23</v>
      </c>
      <c r="C476" s="6">
        <v>10545</v>
      </c>
      <c r="D476" s="6">
        <v>10537</v>
      </c>
      <c r="E476" s="6">
        <v>11308</v>
      </c>
      <c r="F476" s="6">
        <v>11490</v>
      </c>
      <c r="G476" s="6">
        <v>11021</v>
      </c>
      <c r="H476" s="6">
        <v>11432</v>
      </c>
      <c r="I476" s="6">
        <v>9504</v>
      </c>
      <c r="J476" s="6">
        <v>10298</v>
      </c>
      <c r="K476" s="6">
        <v>10329</v>
      </c>
      <c r="L476" s="6">
        <v>10961</v>
      </c>
      <c r="M476" s="6">
        <v>10883</v>
      </c>
      <c r="N476" s="6">
        <v>10867</v>
      </c>
      <c r="O476" s="6"/>
      <c r="P476" s="83">
        <f>SUM(C476:N476)</f>
        <v>129175</v>
      </c>
      <c r="Q476" s="95">
        <f>SUM(C476:N476)/12</f>
        <v>10764.583333333334</v>
      </c>
      <c r="R476" s="529"/>
      <c r="S476" s="110"/>
      <c r="T476" s="110"/>
      <c r="U476" s="110"/>
      <c r="V476" s="110"/>
      <c r="W476" s="529"/>
    </row>
    <row r="477" spans="1:40" s="6" customFormat="1" ht="11.25" hidden="1">
      <c r="A477" s="51"/>
      <c r="B477" s="52" t="s">
        <v>7</v>
      </c>
      <c r="C477" s="76">
        <v>0.0558</v>
      </c>
      <c r="D477" s="76">
        <v>0.0542</v>
      </c>
      <c r="E477" s="76">
        <v>0.0676</v>
      </c>
      <c r="F477" s="76">
        <v>0.0741</v>
      </c>
      <c r="G477" s="76">
        <v>0.0647</v>
      </c>
      <c r="H477" s="76">
        <v>0.0712</v>
      </c>
      <c r="I477" s="75">
        <v>0.0474</v>
      </c>
      <c r="J477" s="75">
        <v>0.0617</v>
      </c>
      <c r="K477" s="75">
        <v>0.0566</v>
      </c>
      <c r="L477" s="75">
        <v>0.07</v>
      </c>
      <c r="M477" s="75">
        <v>0.0676</v>
      </c>
      <c r="N477" s="75">
        <v>0.0654</v>
      </c>
      <c r="O477" s="4"/>
      <c r="P477" s="82"/>
      <c r="Q477" s="94"/>
      <c r="R477" s="109"/>
      <c r="S477" s="529"/>
      <c r="T477" s="529"/>
      <c r="U477" s="529"/>
      <c r="V477" s="529"/>
      <c r="W477" s="110"/>
      <c r="Z477" s="4"/>
      <c r="AA477" s="4"/>
      <c r="AB477" s="4"/>
      <c r="AC477" s="4"/>
      <c r="AD477" s="4"/>
      <c r="AE477" s="4"/>
      <c r="AF477" s="4"/>
      <c r="AG477" s="4"/>
      <c r="AH477" s="4"/>
      <c r="AI477" s="4"/>
      <c r="AJ477" s="4"/>
      <c r="AK477" s="4"/>
      <c r="AL477" s="4"/>
      <c r="AM477" s="4"/>
      <c r="AN477" s="4"/>
    </row>
    <row r="478" spans="2:23" ht="11.25" hidden="1">
      <c r="B478" s="32"/>
      <c r="P478" s="83"/>
      <c r="Q478" s="96"/>
      <c r="R478" s="110"/>
      <c r="S478" s="109"/>
      <c r="T478" s="109"/>
      <c r="U478" s="109"/>
      <c r="V478" s="109"/>
      <c r="W478" s="529"/>
    </row>
    <row r="479" spans="1:40" s="6" customFormat="1" ht="11.25" hidden="1">
      <c r="A479" s="4"/>
      <c r="B479" s="28" t="s">
        <v>8</v>
      </c>
      <c r="C479" s="4"/>
      <c r="D479" s="4"/>
      <c r="E479" s="4"/>
      <c r="F479" s="4"/>
      <c r="G479" s="4"/>
      <c r="H479" s="4"/>
      <c r="I479" s="4"/>
      <c r="J479" s="4"/>
      <c r="K479" s="4"/>
      <c r="L479" s="4"/>
      <c r="M479" s="4"/>
      <c r="N479" s="4"/>
      <c r="O479" s="4"/>
      <c r="P479" s="83"/>
      <c r="Q479" s="95"/>
      <c r="R479" s="110"/>
      <c r="S479" s="110"/>
      <c r="T479" s="110"/>
      <c r="U479" s="110"/>
      <c r="V479" s="110"/>
      <c r="W479" s="109"/>
      <c r="Z479" s="4"/>
      <c r="AA479" s="4"/>
      <c r="AB479" s="4"/>
      <c r="AC479" s="4"/>
      <c r="AD479" s="4"/>
      <c r="AE479" s="4"/>
      <c r="AF479" s="4"/>
      <c r="AG479" s="4"/>
      <c r="AH479" s="4"/>
      <c r="AI479" s="4"/>
      <c r="AJ479" s="4"/>
      <c r="AK479" s="4"/>
      <c r="AL479" s="4"/>
      <c r="AM479" s="4"/>
      <c r="AN479" s="4"/>
    </row>
    <row r="480" spans="2:23" ht="13.5" hidden="1">
      <c r="B480" s="33" t="s">
        <v>9</v>
      </c>
      <c r="P480" s="83"/>
      <c r="Q480" s="95"/>
      <c r="R480" s="530"/>
      <c r="S480" s="110"/>
      <c r="T480" s="110"/>
      <c r="U480" s="110"/>
      <c r="V480" s="110"/>
      <c r="W480" s="110"/>
    </row>
    <row r="481" spans="2:23" ht="13.5" hidden="1">
      <c r="B481" s="34" t="s">
        <v>10</v>
      </c>
      <c r="C481" s="11"/>
      <c r="D481" s="11"/>
      <c r="E481" s="11"/>
      <c r="F481" s="11"/>
      <c r="G481" s="11"/>
      <c r="H481" s="11"/>
      <c r="I481" s="11"/>
      <c r="J481" s="11"/>
      <c r="K481" s="11"/>
      <c r="L481" s="11"/>
      <c r="M481" s="11"/>
      <c r="N481" s="11"/>
      <c r="P481" s="84"/>
      <c r="Q481" s="97"/>
      <c r="R481" s="110"/>
      <c r="S481" s="530"/>
      <c r="T481" s="530"/>
      <c r="U481" s="530"/>
      <c r="V481" s="530"/>
      <c r="W481" s="110"/>
    </row>
    <row r="482" spans="2:23" ht="13.5" hidden="1">
      <c r="B482" s="33" t="s">
        <v>11</v>
      </c>
      <c r="C482" s="4">
        <f aca="true" t="shared" si="78" ref="C482:H482">+C479+C480+C481</f>
        <v>0</v>
      </c>
      <c r="D482" s="4">
        <f t="shared" si="78"/>
        <v>0</v>
      </c>
      <c r="E482" s="4">
        <f t="shared" si="78"/>
        <v>0</v>
      </c>
      <c r="F482" s="4">
        <f t="shared" si="78"/>
        <v>0</v>
      </c>
      <c r="G482" s="4">
        <f t="shared" si="78"/>
        <v>0</v>
      </c>
      <c r="H482" s="4">
        <f t="shared" si="78"/>
        <v>0</v>
      </c>
      <c r="P482" s="83"/>
      <c r="Q482" s="95"/>
      <c r="R482" s="109"/>
      <c r="S482" s="110"/>
      <c r="T482" s="110"/>
      <c r="U482" s="110"/>
      <c r="V482" s="110"/>
      <c r="W482" s="530"/>
    </row>
    <row r="483" spans="2:23" ht="11.25" hidden="1">
      <c r="B483" s="33"/>
      <c r="P483" s="43"/>
      <c r="Q483" s="96"/>
      <c r="R483" s="531"/>
      <c r="S483" s="109"/>
      <c r="T483" s="109"/>
      <c r="U483" s="109"/>
      <c r="V483" s="109"/>
      <c r="W483" s="110"/>
    </row>
    <row r="484" spans="1:23" ht="11.25" hidden="1">
      <c r="A484" s="33"/>
      <c r="B484" s="33" t="s">
        <v>30</v>
      </c>
      <c r="C484" s="80">
        <v>0.6547</v>
      </c>
      <c r="D484" s="80">
        <v>0.6547</v>
      </c>
      <c r="E484" s="80">
        <v>0.6547</v>
      </c>
      <c r="F484" s="80">
        <v>0.6547</v>
      </c>
      <c r="G484" s="80">
        <v>0.6547</v>
      </c>
      <c r="H484" s="80">
        <v>0.6547</v>
      </c>
      <c r="I484" s="80">
        <v>0.6547</v>
      </c>
      <c r="J484" s="80">
        <v>0.6547</v>
      </c>
      <c r="K484" s="80">
        <v>0.6547</v>
      </c>
      <c r="L484" s="80">
        <v>0.6547</v>
      </c>
      <c r="M484" s="80">
        <v>0.6547</v>
      </c>
      <c r="N484" s="80">
        <v>0.6547</v>
      </c>
      <c r="P484" s="85" t="e">
        <f>+P479/P482</f>
        <v>#DIV/0!</v>
      </c>
      <c r="Q484" s="98" t="e">
        <f>+Q479/Q482</f>
        <v>#DIV/0!</v>
      </c>
      <c r="R484" s="531"/>
      <c r="S484" s="531"/>
      <c r="T484" s="531"/>
      <c r="U484" s="531"/>
      <c r="V484" s="531"/>
      <c r="W484" s="109"/>
    </row>
    <row r="485" spans="1:23" ht="11.25" hidden="1">
      <c r="A485" s="33"/>
      <c r="B485" s="33" t="s">
        <v>31</v>
      </c>
      <c r="C485" s="80">
        <v>0.0057</v>
      </c>
      <c r="D485" s="80">
        <v>0.0057</v>
      </c>
      <c r="E485" s="80">
        <v>0.0057</v>
      </c>
      <c r="F485" s="80">
        <v>0.0057</v>
      </c>
      <c r="G485" s="80">
        <v>0.0057</v>
      </c>
      <c r="H485" s="80">
        <v>0.0057</v>
      </c>
      <c r="I485" s="80">
        <v>0.0057</v>
      </c>
      <c r="J485" s="80">
        <v>0.0057</v>
      </c>
      <c r="K485" s="80">
        <v>0.0057</v>
      </c>
      <c r="L485" s="80">
        <v>0.0057</v>
      </c>
      <c r="M485" s="80">
        <v>0.0057</v>
      </c>
      <c r="N485" s="80">
        <v>0.0057</v>
      </c>
      <c r="P485" s="85" t="e">
        <f>+P480/P482</f>
        <v>#DIV/0!</v>
      </c>
      <c r="Q485" s="98" t="e">
        <f>+Q480/Q482</f>
        <v>#DIV/0!</v>
      </c>
      <c r="R485" s="531"/>
      <c r="S485" s="531"/>
      <c r="T485" s="531"/>
      <c r="U485" s="531"/>
      <c r="V485" s="531"/>
      <c r="W485" s="531"/>
    </row>
    <row r="486" spans="1:23" ht="11.25" hidden="1">
      <c r="A486" s="33"/>
      <c r="B486" s="33" t="s">
        <v>32</v>
      </c>
      <c r="C486" s="80">
        <v>0.33977</v>
      </c>
      <c r="D486" s="80">
        <v>0.33977</v>
      </c>
      <c r="E486" s="80">
        <v>0.33977</v>
      </c>
      <c r="F486" s="80">
        <v>0.33977</v>
      </c>
      <c r="G486" s="80">
        <v>0.33977</v>
      </c>
      <c r="H486" s="80">
        <v>0.33977</v>
      </c>
      <c r="I486" s="80">
        <v>0.33977</v>
      </c>
      <c r="J486" s="80">
        <v>0.33977</v>
      </c>
      <c r="K486" s="80">
        <v>0.33977</v>
      </c>
      <c r="L486" s="80">
        <v>0.33977</v>
      </c>
      <c r="M486" s="80">
        <v>0.33977</v>
      </c>
      <c r="N486" s="80">
        <v>0.33977</v>
      </c>
      <c r="P486" s="85" t="e">
        <f>+P481/P482</f>
        <v>#DIV/0!</v>
      </c>
      <c r="Q486" s="98" t="e">
        <f>+Q481/Q482</f>
        <v>#DIV/0!</v>
      </c>
      <c r="R486" s="109"/>
      <c r="S486" s="531"/>
      <c r="T486" s="531"/>
      <c r="U486" s="531"/>
      <c r="V486" s="531"/>
      <c r="W486" s="531"/>
    </row>
    <row r="487" spans="2:23" ht="11.25" hidden="1">
      <c r="B487" s="33"/>
      <c r="P487" s="43"/>
      <c r="Q487" s="96"/>
      <c r="R487" s="532"/>
      <c r="S487" s="109"/>
      <c r="T487" s="109"/>
      <c r="U487" s="109"/>
      <c r="V487" s="109"/>
      <c r="W487" s="531"/>
    </row>
    <row r="488" spans="2:23" ht="11.25" hidden="1">
      <c r="B488" s="33" t="s">
        <v>24</v>
      </c>
      <c r="P488" s="86"/>
      <c r="Q488" s="99"/>
      <c r="R488" s="532"/>
      <c r="S488" s="532"/>
      <c r="T488" s="532"/>
      <c r="U488" s="532"/>
      <c r="V488" s="532"/>
      <c r="W488" s="109"/>
    </row>
    <row r="489" spans="2:23" ht="11.25" hidden="1">
      <c r="B489" s="50" t="s">
        <v>7</v>
      </c>
      <c r="P489" s="86"/>
      <c r="Q489" s="99"/>
      <c r="R489" s="532"/>
      <c r="S489" s="532"/>
      <c r="T489" s="532"/>
      <c r="U489" s="532"/>
      <c r="V489" s="532"/>
      <c r="W489" s="532"/>
    </row>
    <row r="490" spans="2:23" ht="11.25" hidden="1">
      <c r="B490" s="57" t="s">
        <v>25</v>
      </c>
      <c r="P490" s="86"/>
      <c r="Q490" s="99"/>
      <c r="R490" s="531"/>
      <c r="S490" s="532"/>
      <c r="T490" s="532"/>
      <c r="U490" s="532"/>
      <c r="V490" s="532"/>
      <c r="W490" s="532"/>
    </row>
    <row r="491" spans="2:23" ht="11.25" hidden="1">
      <c r="B491" s="30" t="s">
        <v>7</v>
      </c>
      <c r="P491" s="43"/>
      <c r="Q491" s="98"/>
      <c r="R491" s="109"/>
      <c r="S491" s="531"/>
      <c r="T491" s="531"/>
      <c r="U491" s="531"/>
      <c r="V491" s="531"/>
      <c r="W491" s="532"/>
    </row>
    <row r="492" spans="2:23" ht="11.25" hidden="1">
      <c r="B492" s="32"/>
      <c r="P492" s="43"/>
      <c r="Q492" s="96"/>
      <c r="R492" s="533"/>
      <c r="S492" s="109"/>
      <c r="T492" s="109"/>
      <c r="U492" s="109"/>
      <c r="V492" s="109"/>
      <c r="W492" s="531"/>
    </row>
    <row r="493" spans="2:23" ht="11.25" hidden="1">
      <c r="B493" s="28" t="s">
        <v>12</v>
      </c>
      <c r="C493" s="19"/>
      <c r="D493" s="19"/>
      <c r="E493" s="19"/>
      <c r="F493" s="19"/>
      <c r="G493" s="19"/>
      <c r="H493" s="19"/>
      <c r="P493" s="88"/>
      <c r="Q493" s="100"/>
      <c r="R493" s="110"/>
      <c r="S493" s="533"/>
      <c r="T493" s="533"/>
      <c r="U493" s="533"/>
      <c r="V493" s="533"/>
      <c r="W493" s="109"/>
    </row>
    <row r="494" spans="2:23" ht="11.25" hidden="1">
      <c r="B494" s="33" t="s">
        <v>13</v>
      </c>
      <c r="C494" s="6"/>
      <c r="D494" s="6"/>
      <c r="E494" s="6"/>
      <c r="F494" s="6"/>
      <c r="G494" s="6"/>
      <c r="H494" s="6"/>
      <c r="P494" s="83"/>
      <c r="Q494" s="95"/>
      <c r="R494" s="520"/>
      <c r="S494" s="110"/>
      <c r="T494" s="110"/>
      <c r="U494" s="110"/>
      <c r="V494" s="110"/>
      <c r="W494" s="533"/>
    </row>
    <row r="495" spans="2:23" ht="11.25" hidden="1">
      <c r="B495" s="34" t="s">
        <v>14</v>
      </c>
      <c r="C495" s="16"/>
      <c r="D495" s="16"/>
      <c r="E495" s="16"/>
      <c r="F495" s="16"/>
      <c r="G495" s="16"/>
      <c r="H495" s="16"/>
      <c r="I495" s="11"/>
      <c r="J495" s="11"/>
      <c r="K495" s="11"/>
      <c r="L495" s="11"/>
      <c r="M495" s="11"/>
      <c r="N495" s="11"/>
      <c r="P495" s="84"/>
      <c r="Q495" s="101"/>
      <c r="R495" s="533"/>
      <c r="S495" s="520"/>
      <c r="T495" s="520"/>
      <c r="U495" s="520"/>
      <c r="V495" s="520"/>
      <c r="W495" s="110"/>
    </row>
    <row r="496" spans="2:23" ht="11.25" hidden="1">
      <c r="B496" s="33" t="s">
        <v>15</v>
      </c>
      <c r="C496" s="22">
        <f aca="true" t="shared" si="79" ref="C496:H496">+C493+C494+C495</f>
        <v>0</v>
      </c>
      <c r="D496" s="22">
        <f t="shared" si="79"/>
        <v>0</v>
      </c>
      <c r="E496" s="22">
        <f t="shared" si="79"/>
        <v>0</v>
      </c>
      <c r="F496" s="22">
        <f t="shared" si="79"/>
        <v>0</v>
      </c>
      <c r="G496" s="22">
        <f t="shared" si="79"/>
        <v>0</v>
      </c>
      <c r="H496" s="22">
        <f t="shared" si="79"/>
        <v>0</v>
      </c>
      <c r="P496" s="88"/>
      <c r="Q496" s="100"/>
      <c r="R496" s="534"/>
      <c r="S496" s="533"/>
      <c r="T496" s="533"/>
      <c r="U496" s="533"/>
      <c r="V496" s="533"/>
      <c r="W496" s="520"/>
    </row>
    <row r="497" spans="2:23" ht="11.25" hidden="1">
      <c r="B497" s="33"/>
      <c r="P497" s="89"/>
      <c r="Q497" s="102"/>
      <c r="R497" s="534"/>
      <c r="S497" s="534"/>
      <c r="T497" s="534"/>
      <c r="U497" s="534"/>
      <c r="V497" s="534"/>
      <c r="W497" s="533"/>
    </row>
    <row r="498" spans="1:23" ht="11.25" hidden="1">
      <c r="A498" s="33"/>
      <c r="B498" s="62" t="s">
        <v>27</v>
      </c>
      <c r="C498" s="39" t="e">
        <f aca="true" t="shared" si="80" ref="C498:N498">+C493/C479</f>
        <v>#DIV/0!</v>
      </c>
      <c r="D498" s="39" t="e">
        <f t="shared" si="80"/>
        <v>#DIV/0!</v>
      </c>
      <c r="E498" s="39" t="e">
        <f t="shared" si="80"/>
        <v>#DIV/0!</v>
      </c>
      <c r="F498" s="39" t="e">
        <f t="shared" si="80"/>
        <v>#DIV/0!</v>
      </c>
      <c r="G498" s="39" t="e">
        <f t="shared" si="80"/>
        <v>#DIV/0!</v>
      </c>
      <c r="H498" s="39" t="e">
        <f t="shared" si="80"/>
        <v>#DIV/0!</v>
      </c>
      <c r="I498" s="39" t="e">
        <f t="shared" si="80"/>
        <v>#DIV/0!</v>
      </c>
      <c r="J498" s="39" t="e">
        <f t="shared" si="80"/>
        <v>#DIV/0!</v>
      </c>
      <c r="K498" s="39" t="e">
        <f t="shared" si="80"/>
        <v>#DIV/0!</v>
      </c>
      <c r="L498" s="39" t="e">
        <f t="shared" si="80"/>
        <v>#DIV/0!</v>
      </c>
      <c r="M498" s="39" t="e">
        <f t="shared" si="80"/>
        <v>#DIV/0!</v>
      </c>
      <c r="N498" s="39" t="e">
        <f t="shared" si="80"/>
        <v>#DIV/0!</v>
      </c>
      <c r="P498" s="89" t="e">
        <f>SUM(C498:N498)</f>
        <v>#DIV/0!</v>
      </c>
      <c r="Q498" s="102" t="e">
        <f>SUM(C498:N498)/12</f>
        <v>#DIV/0!</v>
      </c>
      <c r="R498" s="535"/>
      <c r="S498" s="534"/>
      <c r="T498" s="534"/>
      <c r="U498" s="534"/>
      <c r="V498" s="534"/>
      <c r="W498" s="534"/>
    </row>
    <row r="499" spans="1:23" ht="13.5" hidden="1">
      <c r="A499" s="33"/>
      <c r="B499" s="63" t="s">
        <v>28</v>
      </c>
      <c r="C499" s="17" t="e">
        <f aca="true" t="shared" si="81" ref="C499:N499">+C494/C480</f>
        <v>#DIV/0!</v>
      </c>
      <c r="D499" s="17" t="e">
        <f t="shared" si="81"/>
        <v>#DIV/0!</v>
      </c>
      <c r="E499" s="17" t="e">
        <f t="shared" si="81"/>
        <v>#DIV/0!</v>
      </c>
      <c r="F499" s="17" t="e">
        <f t="shared" si="81"/>
        <v>#DIV/0!</v>
      </c>
      <c r="G499" s="17" t="e">
        <f t="shared" si="81"/>
        <v>#DIV/0!</v>
      </c>
      <c r="H499" s="17" t="e">
        <f t="shared" si="81"/>
        <v>#DIV/0!</v>
      </c>
      <c r="I499" s="17" t="e">
        <f t="shared" si="81"/>
        <v>#DIV/0!</v>
      </c>
      <c r="J499" s="17" t="e">
        <f t="shared" si="81"/>
        <v>#DIV/0!</v>
      </c>
      <c r="K499" s="17" t="e">
        <f t="shared" si="81"/>
        <v>#DIV/0!</v>
      </c>
      <c r="L499" s="17" t="e">
        <f t="shared" si="81"/>
        <v>#DIV/0!</v>
      </c>
      <c r="M499" s="17" t="e">
        <f t="shared" si="81"/>
        <v>#DIV/0!</v>
      </c>
      <c r="N499" s="17" t="e">
        <f t="shared" si="81"/>
        <v>#DIV/0!</v>
      </c>
      <c r="P499" s="90" t="e">
        <f>SUM(C499:N499)</f>
        <v>#DIV/0!</v>
      </c>
      <c r="Q499" s="103" t="e">
        <f>SUM(C499:N499)/12</f>
        <v>#DIV/0!</v>
      </c>
      <c r="R499" s="536"/>
      <c r="S499" s="535"/>
      <c r="T499" s="535"/>
      <c r="U499" s="535"/>
      <c r="V499" s="535"/>
      <c r="W499" s="534"/>
    </row>
    <row r="500" spans="1:23" ht="13.5" hidden="1">
      <c r="A500" s="33"/>
      <c r="B500" s="34" t="s">
        <v>29</v>
      </c>
      <c r="C500" s="58" t="e">
        <f aca="true" t="shared" si="82" ref="C500:N500">+C495/C481</f>
        <v>#DIV/0!</v>
      </c>
      <c r="D500" s="58" t="e">
        <f t="shared" si="82"/>
        <v>#DIV/0!</v>
      </c>
      <c r="E500" s="58" t="e">
        <f t="shared" si="82"/>
        <v>#DIV/0!</v>
      </c>
      <c r="F500" s="58" t="e">
        <f t="shared" si="82"/>
        <v>#DIV/0!</v>
      </c>
      <c r="G500" s="58" t="e">
        <f t="shared" si="82"/>
        <v>#DIV/0!</v>
      </c>
      <c r="H500" s="58" t="e">
        <f t="shared" si="82"/>
        <v>#DIV/0!</v>
      </c>
      <c r="I500" s="58" t="e">
        <f t="shared" si="82"/>
        <v>#DIV/0!</v>
      </c>
      <c r="J500" s="58" t="e">
        <f t="shared" si="82"/>
        <v>#DIV/0!</v>
      </c>
      <c r="K500" s="58" t="e">
        <f t="shared" si="82"/>
        <v>#DIV/0!</v>
      </c>
      <c r="L500" s="58" t="e">
        <f t="shared" si="82"/>
        <v>#DIV/0!</v>
      </c>
      <c r="M500" s="58" t="e">
        <f t="shared" si="82"/>
        <v>#DIV/0!</v>
      </c>
      <c r="N500" s="58" t="e">
        <f t="shared" si="82"/>
        <v>#DIV/0!</v>
      </c>
      <c r="P500" s="91" t="e">
        <f>SUM(C500:N500)</f>
        <v>#DIV/0!</v>
      </c>
      <c r="Q500" s="104" t="e">
        <f>SUM(C500:N500)/12</f>
        <v>#DIV/0!</v>
      </c>
      <c r="R500" s="534"/>
      <c r="S500" s="536"/>
      <c r="T500" s="536"/>
      <c r="U500" s="536"/>
      <c r="V500" s="536"/>
      <c r="W500" s="535"/>
    </row>
    <row r="501" spans="1:23" ht="13.5" hidden="1">
      <c r="A501" s="64"/>
      <c r="B501" s="64" t="s">
        <v>16</v>
      </c>
      <c r="C501" s="39" t="e">
        <f aca="true" t="shared" si="83" ref="C501:N501">+C496/C482</f>
        <v>#DIV/0!</v>
      </c>
      <c r="D501" s="39" t="e">
        <f t="shared" si="83"/>
        <v>#DIV/0!</v>
      </c>
      <c r="E501" s="39" t="e">
        <f t="shared" si="83"/>
        <v>#DIV/0!</v>
      </c>
      <c r="F501" s="39" t="e">
        <f t="shared" si="83"/>
        <v>#DIV/0!</v>
      </c>
      <c r="G501" s="39" t="e">
        <f t="shared" si="83"/>
        <v>#DIV/0!</v>
      </c>
      <c r="H501" s="39" t="e">
        <f t="shared" si="83"/>
        <v>#DIV/0!</v>
      </c>
      <c r="I501" s="39" t="e">
        <f t="shared" si="83"/>
        <v>#DIV/0!</v>
      </c>
      <c r="J501" s="39" t="e">
        <f t="shared" si="83"/>
        <v>#DIV/0!</v>
      </c>
      <c r="K501" s="39" t="e">
        <f t="shared" si="83"/>
        <v>#DIV/0!</v>
      </c>
      <c r="L501" s="39" t="e">
        <f t="shared" si="83"/>
        <v>#DIV/0!</v>
      </c>
      <c r="M501" s="39" t="e">
        <f t="shared" si="83"/>
        <v>#DIV/0!</v>
      </c>
      <c r="N501" s="39" t="e">
        <f t="shared" si="83"/>
        <v>#DIV/0!</v>
      </c>
      <c r="P501" s="89" t="e">
        <f>SUM(C501:N501)</f>
        <v>#DIV/0!</v>
      </c>
      <c r="Q501" s="102" t="e">
        <f>SUM(C501:N501)/12</f>
        <v>#DIV/0!</v>
      </c>
      <c r="R501" s="534"/>
      <c r="S501" s="534"/>
      <c r="T501" s="534"/>
      <c r="U501" s="534"/>
      <c r="V501" s="534"/>
      <c r="W501" s="536"/>
    </row>
    <row r="502" spans="1:23" ht="11.25" hidden="1">
      <c r="A502" s="33"/>
      <c r="B502" s="33"/>
      <c r="P502" s="89"/>
      <c r="Q502" s="102"/>
      <c r="R502" s="534"/>
      <c r="S502" s="534"/>
      <c r="T502" s="534"/>
      <c r="U502" s="534"/>
      <c r="V502" s="534"/>
      <c r="W502" s="534"/>
    </row>
    <row r="503" spans="1:23" ht="11.25" hidden="1">
      <c r="A503" s="33"/>
      <c r="B503" s="33" t="s">
        <v>26</v>
      </c>
      <c r="C503" s="39">
        <f aca="true" t="shared" si="84" ref="C503:N503">+C496/C474</f>
        <v>0</v>
      </c>
      <c r="D503" s="39">
        <f t="shared" si="84"/>
        <v>0</v>
      </c>
      <c r="E503" s="39">
        <f t="shared" si="84"/>
        <v>0</v>
      </c>
      <c r="F503" s="39">
        <f t="shared" si="84"/>
        <v>0</v>
      </c>
      <c r="G503" s="39">
        <f t="shared" si="84"/>
        <v>0</v>
      </c>
      <c r="H503" s="39">
        <f t="shared" si="84"/>
        <v>0</v>
      </c>
      <c r="I503" s="39">
        <f t="shared" si="84"/>
        <v>0</v>
      </c>
      <c r="J503" s="39">
        <f t="shared" si="84"/>
        <v>0</v>
      </c>
      <c r="K503" s="39">
        <f t="shared" si="84"/>
        <v>0</v>
      </c>
      <c r="L503" s="39">
        <f t="shared" si="84"/>
        <v>0</v>
      </c>
      <c r="M503" s="39">
        <f t="shared" si="84"/>
        <v>0</v>
      </c>
      <c r="N503" s="39">
        <f t="shared" si="84"/>
        <v>0</v>
      </c>
      <c r="P503" s="89">
        <f>SUM(C503:N503)</f>
        <v>0</v>
      </c>
      <c r="Q503" s="102">
        <f>SUM(C503:N503)/12</f>
        <v>0</v>
      </c>
      <c r="R503" s="535"/>
      <c r="S503" s="534"/>
      <c r="T503" s="534"/>
      <c r="U503" s="534"/>
      <c r="V503" s="534"/>
      <c r="W503" s="534"/>
    </row>
    <row r="504" spans="1:23" ht="11.25" hidden="1">
      <c r="A504" s="33"/>
      <c r="B504" s="33" t="s">
        <v>22</v>
      </c>
      <c r="C504" s="29">
        <f aca="true" t="shared" si="85" ref="C504:N504">+C496/C476</f>
        <v>0</v>
      </c>
      <c r="D504" s="29">
        <f t="shared" si="85"/>
        <v>0</v>
      </c>
      <c r="E504" s="29">
        <f t="shared" si="85"/>
        <v>0</v>
      </c>
      <c r="F504" s="29">
        <f t="shared" si="85"/>
        <v>0</v>
      </c>
      <c r="G504" s="29">
        <f t="shared" si="85"/>
        <v>0</v>
      </c>
      <c r="H504" s="29">
        <f t="shared" si="85"/>
        <v>0</v>
      </c>
      <c r="I504" s="29">
        <f t="shared" si="85"/>
        <v>0</v>
      </c>
      <c r="J504" s="29">
        <f t="shared" si="85"/>
        <v>0</v>
      </c>
      <c r="K504" s="29">
        <f t="shared" si="85"/>
        <v>0</v>
      </c>
      <c r="L504" s="29">
        <f t="shared" si="85"/>
        <v>0</v>
      </c>
      <c r="M504" s="29">
        <f t="shared" si="85"/>
        <v>0</v>
      </c>
      <c r="N504" s="29">
        <f t="shared" si="85"/>
        <v>0</v>
      </c>
      <c r="P504" s="92">
        <f>SUM(C504:N504)</f>
        <v>0</v>
      </c>
      <c r="Q504" s="105">
        <f>SUM(C504:N504)/12</f>
        <v>0</v>
      </c>
      <c r="S504" s="535"/>
      <c r="T504" s="535"/>
      <c r="U504" s="535"/>
      <c r="V504" s="535"/>
      <c r="W504" s="534"/>
    </row>
    <row r="505" spans="2:23" ht="11.25" hidden="1">
      <c r="B505" s="33"/>
      <c r="W505" s="535"/>
    </row>
    <row r="506" ht="11.25" hidden="1">
      <c r="B506" s="30" t="s">
        <v>7</v>
      </c>
    </row>
    <row r="507" ht="11.25" hidden="1"/>
    <row r="508" spans="18:40" ht="11.25" hidden="1">
      <c r="R508" s="37"/>
      <c r="AD508" s="6"/>
      <c r="AE508" s="6"/>
      <c r="AF508" s="6"/>
      <c r="AG508" s="6"/>
      <c r="AH508" s="6"/>
      <c r="AI508" s="6"/>
      <c r="AJ508" s="6"/>
      <c r="AK508" s="6"/>
      <c r="AL508" s="6"/>
      <c r="AM508" s="6"/>
      <c r="AN508" s="6"/>
    </row>
    <row r="509" spans="2:29" ht="11.25" hidden="1">
      <c r="B509" s="35"/>
      <c r="C509" s="36">
        <v>39264</v>
      </c>
      <c r="D509" s="36">
        <v>39295</v>
      </c>
      <c r="E509" s="36">
        <v>39326</v>
      </c>
      <c r="F509" s="36">
        <v>39356</v>
      </c>
      <c r="G509" s="36">
        <v>39387</v>
      </c>
      <c r="H509" s="36">
        <v>39417</v>
      </c>
      <c r="I509" s="36">
        <v>39448</v>
      </c>
      <c r="J509" s="36">
        <v>39479</v>
      </c>
      <c r="K509" s="36">
        <v>39508</v>
      </c>
      <c r="L509" s="36">
        <v>39539</v>
      </c>
      <c r="M509" s="36">
        <v>39569</v>
      </c>
      <c r="N509" s="36">
        <v>39600</v>
      </c>
      <c r="O509" s="35"/>
      <c r="P509" s="37" t="s">
        <v>0</v>
      </c>
      <c r="Q509" s="37" t="s">
        <v>20</v>
      </c>
      <c r="S509" s="37"/>
      <c r="T509" s="37"/>
      <c r="U509" s="37"/>
      <c r="V509" s="37"/>
      <c r="Z509" s="6"/>
      <c r="AA509" s="6"/>
      <c r="AB509" s="6"/>
      <c r="AC509" s="6"/>
    </row>
    <row r="510" spans="3:23" ht="11.25" hidden="1">
      <c r="C510" s="5"/>
      <c r="D510" s="5"/>
      <c r="E510" s="5"/>
      <c r="F510" s="5"/>
      <c r="G510" s="5"/>
      <c r="H510" s="5"/>
      <c r="I510" s="5"/>
      <c r="J510" s="5"/>
      <c r="K510" s="5"/>
      <c r="L510" s="5"/>
      <c r="M510" s="5"/>
      <c r="N510" s="5"/>
      <c r="R510" s="110"/>
      <c r="W510" s="37"/>
    </row>
    <row r="511" spans="1:22" ht="11.25" hidden="1">
      <c r="A511" s="47" t="s">
        <v>6</v>
      </c>
      <c r="B511" s="48" t="s">
        <v>18</v>
      </c>
      <c r="C511" s="6">
        <v>436459</v>
      </c>
      <c r="D511" s="6">
        <v>443684</v>
      </c>
      <c r="E511" s="6">
        <v>443756</v>
      </c>
      <c r="F511" s="6">
        <v>448829</v>
      </c>
      <c r="G511" s="6">
        <v>455282</v>
      </c>
      <c r="H511" s="6">
        <v>455782</v>
      </c>
      <c r="I511" s="6">
        <v>414762</v>
      </c>
      <c r="J511" s="6">
        <v>418283</v>
      </c>
      <c r="K511" s="6">
        <v>419877</v>
      </c>
      <c r="L511" s="6">
        <v>422307</v>
      </c>
      <c r="M511" s="6">
        <v>435691</v>
      </c>
      <c r="N511" s="6">
        <v>432810</v>
      </c>
      <c r="P511" s="81">
        <f>SUM(C511:N511)</f>
        <v>5227522</v>
      </c>
      <c r="Q511" s="93">
        <f>SUM(C511:N511)/12</f>
        <v>435626.8333333333</v>
      </c>
      <c r="R511" s="529"/>
      <c r="S511" s="110"/>
      <c r="T511" s="110"/>
      <c r="U511" s="110"/>
      <c r="V511" s="110"/>
    </row>
    <row r="512" spans="1:23" ht="11.25" hidden="1">
      <c r="A512" s="49"/>
      <c r="B512" s="50" t="s">
        <v>7</v>
      </c>
      <c r="C512" s="76">
        <v>0.0099</v>
      </c>
      <c r="D512" s="76">
        <v>0.012</v>
      </c>
      <c r="E512" s="76">
        <v>0.0019</v>
      </c>
      <c r="F512" s="76">
        <v>0.0133</v>
      </c>
      <c r="G512" s="76">
        <v>0.0162</v>
      </c>
      <c r="H512" s="76">
        <v>0.0167</v>
      </c>
      <c r="I512" s="75">
        <v>0.0038</v>
      </c>
      <c r="J512" s="75">
        <v>0.0055</v>
      </c>
      <c r="K512" s="75">
        <v>0.0051</v>
      </c>
      <c r="L512" s="75">
        <v>0.0059</v>
      </c>
      <c r="M512" s="75">
        <v>0.0116</v>
      </c>
      <c r="N512" s="75">
        <v>0.0102</v>
      </c>
      <c r="P512" s="82"/>
      <c r="Q512" s="94"/>
      <c r="R512" s="110"/>
      <c r="S512" s="529"/>
      <c r="T512" s="529"/>
      <c r="U512" s="529"/>
      <c r="V512" s="529"/>
      <c r="W512" s="110"/>
    </row>
    <row r="513" spans="1:23" ht="11.25" hidden="1">
      <c r="A513" s="68"/>
      <c r="B513" s="69" t="s">
        <v>23</v>
      </c>
      <c r="C513" s="6">
        <v>10545</v>
      </c>
      <c r="D513" s="6">
        <v>10537</v>
      </c>
      <c r="E513" s="6">
        <v>11308</v>
      </c>
      <c r="F513" s="6">
        <v>11490</v>
      </c>
      <c r="G513" s="6">
        <v>11021</v>
      </c>
      <c r="H513" s="6">
        <v>11432</v>
      </c>
      <c r="I513" s="6">
        <v>9504</v>
      </c>
      <c r="J513" s="6">
        <v>10298</v>
      </c>
      <c r="K513" s="6">
        <v>10329</v>
      </c>
      <c r="L513" s="6">
        <v>10961</v>
      </c>
      <c r="M513" s="6">
        <v>10883</v>
      </c>
      <c r="N513" s="6">
        <v>10867</v>
      </c>
      <c r="O513" s="6"/>
      <c r="P513" s="83">
        <f>SUM(C513:N513)</f>
        <v>129175</v>
      </c>
      <c r="Q513" s="95">
        <f>SUM(C513:N513)/12</f>
        <v>10764.583333333334</v>
      </c>
      <c r="R513" s="529"/>
      <c r="S513" s="110"/>
      <c r="T513" s="110"/>
      <c r="U513" s="110"/>
      <c r="V513" s="110"/>
      <c r="W513" s="529"/>
    </row>
    <row r="514" spans="1:23" ht="11.25" hidden="1">
      <c r="A514" s="51"/>
      <c r="B514" s="52" t="s">
        <v>7</v>
      </c>
      <c r="C514" s="76">
        <v>0.0558</v>
      </c>
      <c r="D514" s="76">
        <v>0.0542</v>
      </c>
      <c r="E514" s="76">
        <v>0.0676</v>
      </c>
      <c r="F514" s="76">
        <v>0.0741</v>
      </c>
      <c r="G514" s="76">
        <v>0.0647</v>
      </c>
      <c r="H514" s="76">
        <v>0.0712</v>
      </c>
      <c r="I514" s="75">
        <v>0.0474</v>
      </c>
      <c r="J514" s="75">
        <v>0.0617</v>
      </c>
      <c r="K514" s="75">
        <v>0.0566</v>
      </c>
      <c r="L514" s="75">
        <v>0.07</v>
      </c>
      <c r="M514" s="75">
        <v>0.0676</v>
      </c>
      <c r="N514" s="75">
        <v>0.0654</v>
      </c>
      <c r="P514" s="82"/>
      <c r="Q514" s="94"/>
      <c r="R514" s="109"/>
      <c r="S514" s="529"/>
      <c r="T514" s="529"/>
      <c r="U514" s="529"/>
      <c r="V514" s="529"/>
      <c r="W514" s="110"/>
    </row>
    <row r="515" spans="2:23" ht="11.25" hidden="1">
      <c r="B515" s="32"/>
      <c r="P515" s="83"/>
      <c r="Q515" s="96"/>
      <c r="R515" s="110"/>
      <c r="S515" s="109"/>
      <c r="T515" s="109"/>
      <c r="U515" s="109"/>
      <c r="V515" s="109"/>
      <c r="W515" s="529"/>
    </row>
    <row r="516" spans="1:40" s="6" customFormat="1" ht="11.25" hidden="1">
      <c r="A516" s="4"/>
      <c r="B516" s="28" t="s">
        <v>8</v>
      </c>
      <c r="C516" s="4"/>
      <c r="D516" s="4"/>
      <c r="E516" s="4"/>
      <c r="F516" s="4"/>
      <c r="G516" s="4"/>
      <c r="H516" s="4"/>
      <c r="I516" s="4"/>
      <c r="J516" s="4"/>
      <c r="K516" s="4"/>
      <c r="L516" s="4"/>
      <c r="M516" s="4"/>
      <c r="N516" s="4"/>
      <c r="O516" s="4"/>
      <c r="P516" s="83"/>
      <c r="Q516" s="95"/>
      <c r="R516" s="110"/>
      <c r="S516" s="110"/>
      <c r="T516" s="110"/>
      <c r="U516" s="110"/>
      <c r="V516" s="110"/>
      <c r="W516" s="109"/>
      <c r="Z516" s="4"/>
      <c r="AA516" s="4"/>
      <c r="AB516" s="4"/>
      <c r="AC516" s="4"/>
      <c r="AD516" s="4"/>
      <c r="AE516" s="4"/>
      <c r="AF516" s="4"/>
      <c r="AG516" s="4"/>
      <c r="AH516" s="4"/>
      <c r="AI516" s="4"/>
      <c r="AJ516" s="4"/>
      <c r="AK516" s="4"/>
      <c r="AL516" s="4"/>
      <c r="AM516" s="4"/>
      <c r="AN516" s="4"/>
    </row>
    <row r="517" spans="2:23" ht="13.5" hidden="1">
      <c r="B517" s="33" t="s">
        <v>9</v>
      </c>
      <c r="P517" s="83"/>
      <c r="Q517" s="95"/>
      <c r="R517" s="530"/>
      <c r="S517" s="110"/>
      <c r="T517" s="110"/>
      <c r="U517" s="110"/>
      <c r="V517" s="110"/>
      <c r="W517" s="110"/>
    </row>
    <row r="518" spans="2:23" ht="13.5" hidden="1">
      <c r="B518" s="34" t="s">
        <v>10</v>
      </c>
      <c r="C518" s="11"/>
      <c r="D518" s="11"/>
      <c r="E518" s="11"/>
      <c r="F518" s="11"/>
      <c r="G518" s="11"/>
      <c r="H518" s="11"/>
      <c r="I518" s="11"/>
      <c r="J518" s="11"/>
      <c r="K518" s="11"/>
      <c r="L518" s="11"/>
      <c r="M518" s="11"/>
      <c r="N518" s="11"/>
      <c r="P518" s="84"/>
      <c r="Q518" s="97"/>
      <c r="R518" s="110"/>
      <c r="S518" s="530"/>
      <c r="T518" s="530"/>
      <c r="U518" s="530"/>
      <c r="V518" s="530"/>
      <c r="W518" s="110"/>
    </row>
    <row r="519" spans="2:23" ht="13.5" hidden="1">
      <c r="B519" s="33" t="s">
        <v>11</v>
      </c>
      <c r="C519" s="4">
        <f aca="true" t="shared" si="86" ref="C519:H519">+C516+C517+C518</f>
        <v>0</v>
      </c>
      <c r="D519" s="4">
        <f t="shared" si="86"/>
        <v>0</v>
      </c>
      <c r="E519" s="4">
        <f t="shared" si="86"/>
        <v>0</v>
      </c>
      <c r="F519" s="4">
        <f t="shared" si="86"/>
        <v>0</v>
      </c>
      <c r="G519" s="4">
        <f t="shared" si="86"/>
        <v>0</v>
      </c>
      <c r="H519" s="4">
        <f t="shared" si="86"/>
        <v>0</v>
      </c>
      <c r="P519" s="83"/>
      <c r="Q519" s="95"/>
      <c r="R519" s="109"/>
      <c r="S519" s="110"/>
      <c r="T519" s="110"/>
      <c r="U519" s="110"/>
      <c r="V519" s="110"/>
      <c r="W519" s="530"/>
    </row>
    <row r="520" spans="2:23" ht="11.25" hidden="1">
      <c r="B520" s="33"/>
      <c r="P520" s="43"/>
      <c r="Q520" s="96"/>
      <c r="R520" s="531"/>
      <c r="S520" s="109"/>
      <c r="T520" s="109"/>
      <c r="U520" s="109"/>
      <c r="V520" s="109"/>
      <c r="W520" s="110"/>
    </row>
    <row r="521" spans="1:23" ht="11.25" hidden="1">
      <c r="A521" s="33"/>
      <c r="B521" s="33" t="s">
        <v>30</v>
      </c>
      <c r="C521" s="80">
        <v>0.6547</v>
      </c>
      <c r="D521" s="80">
        <v>0.6547</v>
      </c>
      <c r="E521" s="80">
        <v>0.6547</v>
      </c>
      <c r="F521" s="80">
        <v>0.6547</v>
      </c>
      <c r="G521" s="80">
        <v>0.6547</v>
      </c>
      <c r="H521" s="80">
        <v>0.6547</v>
      </c>
      <c r="I521" s="80">
        <v>0.6547</v>
      </c>
      <c r="J521" s="80">
        <v>0.6547</v>
      </c>
      <c r="K521" s="80">
        <v>0.6547</v>
      </c>
      <c r="L521" s="80">
        <v>0.6547</v>
      </c>
      <c r="M521" s="80">
        <v>0.6547</v>
      </c>
      <c r="N521" s="80">
        <v>0.6547</v>
      </c>
      <c r="P521" s="85" t="e">
        <f>+P516/P519</f>
        <v>#DIV/0!</v>
      </c>
      <c r="Q521" s="98" t="e">
        <f>+Q516/Q519</f>
        <v>#DIV/0!</v>
      </c>
      <c r="R521" s="531"/>
      <c r="S521" s="531"/>
      <c r="T521" s="531"/>
      <c r="U521" s="531"/>
      <c r="V521" s="531"/>
      <c r="W521" s="109"/>
    </row>
    <row r="522" spans="1:23" ht="11.25" hidden="1">
      <c r="A522" s="33"/>
      <c r="B522" s="33" t="s">
        <v>31</v>
      </c>
      <c r="C522" s="80">
        <v>0.0057</v>
      </c>
      <c r="D522" s="80">
        <v>0.0057</v>
      </c>
      <c r="E522" s="80">
        <v>0.0057</v>
      </c>
      <c r="F522" s="80">
        <v>0.0057</v>
      </c>
      <c r="G522" s="80">
        <v>0.0057</v>
      </c>
      <c r="H522" s="80">
        <v>0.0057</v>
      </c>
      <c r="I522" s="80">
        <v>0.0057</v>
      </c>
      <c r="J522" s="80">
        <v>0.0057</v>
      </c>
      <c r="K522" s="80">
        <v>0.0057</v>
      </c>
      <c r="L522" s="80">
        <v>0.0057</v>
      </c>
      <c r="M522" s="80">
        <v>0.0057</v>
      </c>
      <c r="N522" s="80">
        <v>0.0057</v>
      </c>
      <c r="P522" s="85" t="e">
        <f>+P517/P519</f>
        <v>#DIV/0!</v>
      </c>
      <c r="Q522" s="98" t="e">
        <f>+Q517/Q519</f>
        <v>#DIV/0!</v>
      </c>
      <c r="R522" s="531"/>
      <c r="S522" s="531"/>
      <c r="T522" s="531"/>
      <c r="U522" s="531"/>
      <c r="V522" s="531"/>
      <c r="W522" s="531"/>
    </row>
    <row r="523" spans="1:23" ht="11.25" hidden="1">
      <c r="A523" s="33"/>
      <c r="B523" s="33" t="s">
        <v>32</v>
      </c>
      <c r="C523" s="80">
        <v>0.33977</v>
      </c>
      <c r="D523" s="80">
        <v>0.33977</v>
      </c>
      <c r="E523" s="80">
        <v>0.33977</v>
      </c>
      <c r="F523" s="80">
        <v>0.33977</v>
      </c>
      <c r="G523" s="80">
        <v>0.33977</v>
      </c>
      <c r="H523" s="80">
        <v>0.33977</v>
      </c>
      <c r="I523" s="80">
        <v>0.33977</v>
      </c>
      <c r="J523" s="80">
        <v>0.33977</v>
      </c>
      <c r="K523" s="80">
        <v>0.33977</v>
      </c>
      <c r="L523" s="80">
        <v>0.33977</v>
      </c>
      <c r="M523" s="80">
        <v>0.33977</v>
      </c>
      <c r="N523" s="80">
        <v>0.33977</v>
      </c>
      <c r="P523" s="85" t="e">
        <f>+P518/P519</f>
        <v>#DIV/0!</v>
      </c>
      <c r="Q523" s="98" t="e">
        <f>+Q518/Q519</f>
        <v>#DIV/0!</v>
      </c>
      <c r="R523" s="109"/>
      <c r="S523" s="531"/>
      <c r="T523" s="531"/>
      <c r="U523" s="531"/>
      <c r="V523" s="531"/>
      <c r="W523" s="531"/>
    </row>
    <row r="524" spans="2:23" ht="11.25" hidden="1">
      <c r="B524" s="33"/>
      <c r="P524" s="43"/>
      <c r="Q524" s="96"/>
      <c r="R524" s="532"/>
      <c r="S524" s="109"/>
      <c r="T524" s="109"/>
      <c r="U524" s="109"/>
      <c r="V524" s="109"/>
      <c r="W524" s="531"/>
    </row>
    <row r="525" spans="2:23" ht="11.25" hidden="1">
      <c r="B525" s="33" t="s">
        <v>24</v>
      </c>
      <c r="P525" s="86"/>
      <c r="Q525" s="99"/>
      <c r="R525" s="532"/>
      <c r="S525" s="532"/>
      <c r="T525" s="532"/>
      <c r="U525" s="532"/>
      <c r="V525" s="532"/>
      <c r="W525" s="109"/>
    </row>
    <row r="526" spans="2:23" ht="11.25" hidden="1">
      <c r="B526" s="65" t="s">
        <v>7</v>
      </c>
      <c r="P526" s="86"/>
      <c r="Q526" s="99"/>
      <c r="R526" s="532"/>
      <c r="S526" s="532"/>
      <c r="T526" s="532"/>
      <c r="U526" s="532"/>
      <c r="V526" s="532"/>
      <c r="W526" s="532"/>
    </row>
    <row r="527" spans="2:23" ht="11.25" hidden="1">
      <c r="B527" s="57" t="s">
        <v>25</v>
      </c>
      <c r="P527" s="86"/>
      <c r="Q527" s="99"/>
      <c r="R527" s="531"/>
      <c r="S527" s="532"/>
      <c r="T527" s="532"/>
      <c r="U527" s="532"/>
      <c r="V527" s="532"/>
      <c r="W527" s="532"/>
    </row>
    <row r="528" spans="2:23" ht="11.25" hidden="1">
      <c r="B528" s="30" t="s">
        <v>7</v>
      </c>
      <c r="P528" s="43"/>
      <c r="Q528" s="98"/>
      <c r="R528" s="109"/>
      <c r="S528" s="531"/>
      <c r="T528" s="531"/>
      <c r="U528" s="531"/>
      <c r="V528" s="531"/>
      <c r="W528" s="532"/>
    </row>
    <row r="529" spans="2:23" ht="11.25" hidden="1">
      <c r="B529" s="32"/>
      <c r="P529" s="43"/>
      <c r="Q529" s="96"/>
      <c r="R529" s="533"/>
      <c r="S529" s="109"/>
      <c r="T529" s="109"/>
      <c r="U529" s="109"/>
      <c r="V529" s="109"/>
      <c r="W529" s="531"/>
    </row>
    <row r="530" spans="2:23" ht="11.25" hidden="1">
      <c r="B530" s="28" t="s">
        <v>12</v>
      </c>
      <c r="C530" s="19"/>
      <c r="D530" s="19"/>
      <c r="E530" s="19"/>
      <c r="F530" s="19"/>
      <c r="G530" s="19"/>
      <c r="H530" s="19"/>
      <c r="P530" s="88"/>
      <c r="Q530" s="100"/>
      <c r="R530" s="110"/>
      <c r="S530" s="533"/>
      <c r="T530" s="533"/>
      <c r="U530" s="533"/>
      <c r="V530" s="533"/>
      <c r="W530" s="109"/>
    </row>
    <row r="531" spans="2:23" ht="11.25" hidden="1">
      <c r="B531" s="33" t="s">
        <v>13</v>
      </c>
      <c r="C531" s="6"/>
      <c r="D531" s="6"/>
      <c r="E531" s="6"/>
      <c r="F531" s="6"/>
      <c r="G531" s="6"/>
      <c r="H531" s="6"/>
      <c r="P531" s="83"/>
      <c r="Q531" s="95"/>
      <c r="R531" s="520"/>
      <c r="S531" s="110"/>
      <c r="T531" s="110"/>
      <c r="U531" s="110"/>
      <c r="V531" s="110"/>
      <c r="W531" s="533"/>
    </row>
    <row r="532" spans="2:23" ht="11.25" hidden="1">
      <c r="B532" s="34" t="s">
        <v>14</v>
      </c>
      <c r="C532" s="16"/>
      <c r="D532" s="16"/>
      <c r="E532" s="16"/>
      <c r="F532" s="16"/>
      <c r="G532" s="16"/>
      <c r="H532" s="16"/>
      <c r="I532" s="11"/>
      <c r="J532" s="11"/>
      <c r="K532" s="11"/>
      <c r="L532" s="11"/>
      <c r="M532" s="11"/>
      <c r="N532" s="11"/>
      <c r="P532" s="84"/>
      <c r="Q532" s="101"/>
      <c r="R532" s="533"/>
      <c r="S532" s="520"/>
      <c r="T532" s="520"/>
      <c r="U532" s="520"/>
      <c r="V532" s="520"/>
      <c r="W532" s="110"/>
    </row>
    <row r="533" spans="2:23" ht="11.25" hidden="1">
      <c r="B533" s="33" t="s">
        <v>15</v>
      </c>
      <c r="C533" s="22">
        <f aca="true" t="shared" si="87" ref="C533:H533">+C530+C531+C532</f>
        <v>0</v>
      </c>
      <c r="D533" s="22">
        <f t="shared" si="87"/>
        <v>0</v>
      </c>
      <c r="E533" s="22">
        <f t="shared" si="87"/>
        <v>0</v>
      </c>
      <c r="F533" s="22">
        <f t="shared" si="87"/>
        <v>0</v>
      </c>
      <c r="G533" s="22">
        <f t="shared" si="87"/>
        <v>0</v>
      </c>
      <c r="H533" s="22">
        <f t="shared" si="87"/>
        <v>0</v>
      </c>
      <c r="P533" s="88"/>
      <c r="Q533" s="100"/>
      <c r="R533" s="534"/>
      <c r="S533" s="533"/>
      <c r="T533" s="533"/>
      <c r="U533" s="533"/>
      <c r="V533" s="533"/>
      <c r="W533" s="520"/>
    </row>
    <row r="534" spans="2:23" ht="11.25" hidden="1">
      <c r="B534" s="33"/>
      <c r="P534" s="89"/>
      <c r="Q534" s="102"/>
      <c r="R534" s="534"/>
      <c r="S534" s="534"/>
      <c r="T534" s="534"/>
      <c r="U534" s="534"/>
      <c r="V534" s="534"/>
      <c r="W534" s="533"/>
    </row>
    <row r="535" spans="1:23" ht="11.25" hidden="1">
      <c r="A535" s="33"/>
      <c r="B535" s="62" t="s">
        <v>27</v>
      </c>
      <c r="C535" s="39" t="e">
        <f aca="true" t="shared" si="88" ref="C535:N535">+C530/C516</f>
        <v>#DIV/0!</v>
      </c>
      <c r="D535" s="39" t="e">
        <f t="shared" si="88"/>
        <v>#DIV/0!</v>
      </c>
      <c r="E535" s="39" t="e">
        <f t="shared" si="88"/>
        <v>#DIV/0!</v>
      </c>
      <c r="F535" s="39" t="e">
        <f t="shared" si="88"/>
        <v>#DIV/0!</v>
      </c>
      <c r="G535" s="39" t="e">
        <f t="shared" si="88"/>
        <v>#DIV/0!</v>
      </c>
      <c r="H535" s="39" t="e">
        <f t="shared" si="88"/>
        <v>#DIV/0!</v>
      </c>
      <c r="I535" s="39" t="e">
        <f t="shared" si="88"/>
        <v>#DIV/0!</v>
      </c>
      <c r="J535" s="39" t="e">
        <f t="shared" si="88"/>
        <v>#DIV/0!</v>
      </c>
      <c r="K535" s="39" t="e">
        <f t="shared" si="88"/>
        <v>#DIV/0!</v>
      </c>
      <c r="L535" s="39" t="e">
        <f t="shared" si="88"/>
        <v>#DIV/0!</v>
      </c>
      <c r="M535" s="39" t="e">
        <f t="shared" si="88"/>
        <v>#DIV/0!</v>
      </c>
      <c r="N535" s="39" t="e">
        <f t="shared" si="88"/>
        <v>#DIV/0!</v>
      </c>
      <c r="P535" s="89" t="e">
        <f>SUM(C535:N535)</f>
        <v>#DIV/0!</v>
      </c>
      <c r="Q535" s="102" t="e">
        <f>SUM(C535:N535)/12</f>
        <v>#DIV/0!</v>
      </c>
      <c r="R535" s="535"/>
      <c r="S535" s="534"/>
      <c r="T535" s="534"/>
      <c r="U535" s="534"/>
      <c r="V535" s="534"/>
      <c r="W535" s="534"/>
    </row>
    <row r="536" spans="1:23" ht="13.5" hidden="1">
      <c r="A536" s="33"/>
      <c r="B536" s="63" t="s">
        <v>28</v>
      </c>
      <c r="C536" s="17" t="e">
        <f aca="true" t="shared" si="89" ref="C536:N536">+C531/C517</f>
        <v>#DIV/0!</v>
      </c>
      <c r="D536" s="17" t="e">
        <f t="shared" si="89"/>
        <v>#DIV/0!</v>
      </c>
      <c r="E536" s="17" t="e">
        <f t="shared" si="89"/>
        <v>#DIV/0!</v>
      </c>
      <c r="F536" s="17" t="e">
        <f t="shared" si="89"/>
        <v>#DIV/0!</v>
      </c>
      <c r="G536" s="17" t="e">
        <f t="shared" si="89"/>
        <v>#DIV/0!</v>
      </c>
      <c r="H536" s="17" t="e">
        <f t="shared" si="89"/>
        <v>#DIV/0!</v>
      </c>
      <c r="I536" s="17" t="e">
        <f t="shared" si="89"/>
        <v>#DIV/0!</v>
      </c>
      <c r="J536" s="17" t="e">
        <f t="shared" si="89"/>
        <v>#DIV/0!</v>
      </c>
      <c r="K536" s="17" t="e">
        <f t="shared" si="89"/>
        <v>#DIV/0!</v>
      </c>
      <c r="L536" s="17" t="e">
        <f t="shared" si="89"/>
        <v>#DIV/0!</v>
      </c>
      <c r="M536" s="17" t="e">
        <f t="shared" si="89"/>
        <v>#DIV/0!</v>
      </c>
      <c r="N536" s="17" t="e">
        <f t="shared" si="89"/>
        <v>#DIV/0!</v>
      </c>
      <c r="P536" s="90" t="e">
        <f>SUM(C536:N536)</f>
        <v>#DIV/0!</v>
      </c>
      <c r="Q536" s="103" t="e">
        <f>SUM(C536:N536)/12</f>
        <v>#DIV/0!</v>
      </c>
      <c r="R536" s="536"/>
      <c r="S536" s="535"/>
      <c r="T536" s="535"/>
      <c r="U536" s="535"/>
      <c r="V536" s="535"/>
      <c r="W536" s="534"/>
    </row>
    <row r="537" spans="1:23" ht="13.5" hidden="1">
      <c r="A537" s="33"/>
      <c r="B537" s="34" t="s">
        <v>29</v>
      </c>
      <c r="C537" s="58" t="e">
        <f aca="true" t="shared" si="90" ref="C537:N537">+C532/C518</f>
        <v>#DIV/0!</v>
      </c>
      <c r="D537" s="58" t="e">
        <f t="shared" si="90"/>
        <v>#DIV/0!</v>
      </c>
      <c r="E537" s="58" t="e">
        <f t="shared" si="90"/>
        <v>#DIV/0!</v>
      </c>
      <c r="F537" s="58" t="e">
        <f t="shared" si="90"/>
        <v>#DIV/0!</v>
      </c>
      <c r="G537" s="58" t="e">
        <f t="shared" si="90"/>
        <v>#DIV/0!</v>
      </c>
      <c r="H537" s="58" t="e">
        <f t="shared" si="90"/>
        <v>#DIV/0!</v>
      </c>
      <c r="I537" s="58" t="e">
        <f t="shared" si="90"/>
        <v>#DIV/0!</v>
      </c>
      <c r="J537" s="58" t="e">
        <f t="shared" si="90"/>
        <v>#DIV/0!</v>
      </c>
      <c r="K537" s="58" t="e">
        <f t="shared" si="90"/>
        <v>#DIV/0!</v>
      </c>
      <c r="L537" s="58" t="e">
        <f t="shared" si="90"/>
        <v>#DIV/0!</v>
      </c>
      <c r="M537" s="58" t="e">
        <f t="shared" si="90"/>
        <v>#DIV/0!</v>
      </c>
      <c r="N537" s="58" t="e">
        <f t="shared" si="90"/>
        <v>#DIV/0!</v>
      </c>
      <c r="P537" s="91" t="e">
        <f>SUM(C537:N537)</f>
        <v>#DIV/0!</v>
      </c>
      <c r="Q537" s="104" t="e">
        <f>SUM(C537:N537)/12</f>
        <v>#DIV/0!</v>
      </c>
      <c r="R537" s="534"/>
      <c r="S537" s="536"/>
      <c r="T537" s="536"/>
      <c r="U537" s="536"/>
      <c r="V537" s="536"/>
      <c r="W537" s="535"/>
    </row>
    <row r="538" spans="1:23" ht="13.5" hidden="1">
      <c r="A538" s="64"/>
      <c r="B538" s="64" t="s">
        <v>16</v>
      </c>
      <c r="C538" s="39" t="e">
        <f aca="true" t="shared" si="91" ref="C538:N538">+C533/C519</f>
        <v>#DIV/0!</v>
      </c>
      <c r="D538" s="39" t="e">
        <f t="shared" si="91"/>
        <v>#DIV/0!</v>
      </c>
      <c r="E538" s="39" t="e">
        <f t="shared" si="91"/>
        <v>#DIV/0!</v>
      </c>
      <c r="F538" s="39" t="e">
        <f t="shared" si="91"/>
        <v>#DIV/0!</v>
      </c>
      <c r="G538" s="39" t="e">
        <f t="shared" si="91"/>
        <v>#DIV/0!</v>
      </c>
      <c r="H538" s="39" t="e">
        <f t="shared" si="91"/>
        <v>#DIV/0!</v>
      </c>
      <c r="I538" s="39" t="e">
        <f t="shared" si="91"/>
        <v>#DIV/0!</v>
      </c>
      <c r="J538" s="39" t="e">
        <f t="shared" si="91"/>
        <v>#DIV/0!</v>
      </c>
      <c r="K538" s="39" t="e">
        <f t="shared" si="91"/>
        <v>#DIV/0!</v>
      </c>
      <c r="L538" s="39" t="e">
        <f t="shared" si="91"/>
        <v>#DIV/0!</v>
      </c>
      <c r="M538" s="39" t="e">
        <f t="shared" si="91"/>
        <v>#DIV/0!</v>
      </c>
      <c r="N538" s="39" t="e">
        <f t="shared" si="91"/>
        <v>#DIV/0!</v>
      </c>
      <c r="P538" s="89" t="e">
        <f>SUM(C538:N538)</f>
        <v>#DIV/0!</v>
      </c>
      <c r="Q538" s="102" t="e">
        <f>SUM(C538:N538)/12</f>
        <v>#DIV/0!</v>
      </c>
      <c r="R538" s="534"/>
      <c r="S538" s="534"/>
      <c r="T538" s="534"/>
      <c r="U538" s="534"/>
      <c r="V538" s="534"/>
      <c r="W538" s="536"/>
    </row>
    <row r="539" spans="1:23" ht="11.25" hidden="1">
      <c r="A539" s="33"/>
      <c r="B539" s="33"/>
      <c r="P539" s="89"/>
      <c r="Q539" s="102"/>
      <c r="R539" s="534"/>
      <c r="S539" s="534"/>
      <c r="T539" s="534"/>
      <c r="U539" s="534"/>
      <c r="V539" s="534"/>
      <c r="W539" s="534"/>
    </row>
    <row r="540" spans="1:23" ht="11.25" hidden="1">
      <c r="A540" s="33"/>
      <c r="B540" s="33" t="s">
        <v>26</v>
      </c>
      <c r="C540" s="39">
        <f aca="true" t="shared" si="92" ref="C540:N540">+C533/C511</f>
        <v>0</v>
      </c>
      <c r="D540" s="39">
        <f t="shared" si="92"/>
        <v>0</v>
      </c>
      <c r="E540" s="39">
        <f t="shared" si="92"/>
        <v>0</v>
      </c>
      <c r="F540" s="39">
        <f t="shared" si="92"/>
        <v>0</v>
      </c>
      <c r="G540" s="39">
        <f t="shared" si="92"/>
        <v>0</v>
      </c>
      <c r="H540" s="39">
        <f t="shared" si="92"/>
        <v>0</v>
      </c>
      <c r="I540" s="39">
        <f t="shared" si="92"/>
        <v>0</v>
      </c>
      <c r="J540" s="39">
        <f t="shared" si="92"/>
        <v>0</v>
      </c>
      <c r="K540" s="39">
        <f t="shared" si="92"/>
        <v>0</v>
      </c>
      <c r="L540" s="39">
        <f t="shared" si="92"/>
        <v>0</v>
      </c>
      <c r="M540" s="39">
        <f t="shared" si="92"/>
        <v>0</v>
      </c>
      <c r="N540" s="39">
        <f t="shared" si="92"/>
        <v>0</v>
      </c>
      <c r="P540" s="89">
        <f>SUM(C540:N540)</f>
        <v>0</v>
      </c>
      <c r="Q540" s="102">
        <f>SUM(C540:N540)/12</f>
        <v>0</v>
      </c>
      <c r="R540" s="535"/>
      <c r="S540" s="534"/>
      <c r="T540" s="534"/>
      <c r="U540" s="534"/>
      <c r="V540" s="534"/>
      <c r="W540" s="534"/>
    </row>
    <row r="541" spans="1:23" ht="11.25" hidden="1">
      <c r="A541" s="33"/>
      <c r="B541" s="33" t="s">
        <v>22</v>
      </c>
      <c r="C541" s="29">
        <f aca="true" t="shared" si="93" ref="C541:N541">+C533/C513</f>
        <v>0</v>
      </c>
      <c r="D541" s="29">
        <f t="shared" si="93"/>
        <v>0</v>
      </c>
      <c r="E541" s="29">
        <f t="shared" si="93"/>
        <v>0</v>
      </c>
      <c r="F541" s="29">
        <f t="shared" si="93"/>
        <v>0</v>
      </c>
      <c r="G541" s="29">
        <f t="shared" si="93"/>
        <v>0</v>
      </c>
      <c r="H541" s="29">
        <f t="shared" si="93"/>
        <v>0</v>
      </c>
      <c r="I541" s="29">
        <f t="shared" si="93"/>
        <v>0</v>
      </c>
      <c r="J541" s="29">
        <f t="shared" si="93"/>
        <v>0</v>
      </c>
      <c r="K541" s="29">
        <f t="shared" si="93"/>
        <v>0</v>
      </c>
      <c r="L541" s="29">
        <f t="shared" si="93"/>
        <v>0</v>
      </c>
      <c r="M541" s="29">
        <f t="shared" si="93"/>
        <v>0</v>
      </c>
      <c r="N541" s="29">
        <f t="shared" si="93"/>
        <v>0</v>
      </c>
      <c r="P541" s="92">
        <f>SUM(C541:N541)</f>
        <v>0</v>
      </c>
      <c r="Q541" s="105">
        <f>SUM(C541:N541)/12</f>
        <v>0</v>
      </c>
      <c r="S541" s="535"/>
      <c r="T541" s="535"/>
      <c r="U541" s="535"/>
      <c r="V541" s="535"/>
      <c r="W541" s="534"/>
    </row>
    <row r="542" spans="2:23" ht="11.25" hidden="1">
      <c r="B542" s="33"/>
      <c r="W542" s="535"/>
    </row>
    <row r="543" ht="11.25" hidden="1">
      <c r="B543" s="30" t="s">
        <v>7</v>
      </c>
    </row>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sheetData>
  <sheetProtection/>
  <printOptions/>
  <pageMargins left="0.25" right="0.25" top="0.5" bottom="0.5" header="0.5" footer="0.5"/>
  <pageSetup horizontalDpi="600" verticalDpi="600" orientation="portrait" r:id="rId2"/>
  <rowBreaks count="6" manualBreakCount="6">
    <brk id="39" max="255" man="1"/>
    <brk id="76" max="255" man="1"/>
    <brk id="159" max="255" man="1"/>
    <brk id="437" max="255" man="1"/>
    <brk id="474" max="255" man="1"/>
    <brk id="51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D153"/>
  <sheetViews>
    <sheetView zoomScale="75" zoomScaleNormal="75" zoomScalePageLayoutView="0" workbookViewId="0" topLeftCell="A1">
      <selection activeCell="B117" sqref="B117"/>
    </sheetView>
  </sheetViews>
  <sheetFormatPr defaultColWidth="12.57421875" defaultRowHeight="12.75"/>
  <cols>
    <col min="1" max="1" width="44.140625" style="112" customWidth="1"/>
    <col min="2" max="2" width="29.00390625" style="112" bestFit="1" customWidth="1"/>
    <col min="3" max="13" width="19.28125" style="112" bestFit="1" customWidth="1"/>
    <col min="14" max="14" width="20.57421875" style="112" bestFit="1" customWidth="1"/>
    <col min="15" max="56" width="11.28125" style="112" bestFit="1" customWidth="1"/>
    <col min="57" max="16384" width="12.57421875" style="112" customWidth="1"/>
  </cols>
  <sheetData>
    <row r="1" spans="1:4" ht="16.5" thickBot="1">
      <c r="A1" s="960" t="s">
        <v>33</v>
      </c>
      <c r="B1" s="961"/>
      <c r="C1" s="961"/>
      <c r="D1" s="962"/>
    </row>
    <row r="2" ht="12.75"/>
    <row r="3" ht="13.5" thickBot="1"/>
    <row r="4" spans="3:56" ht="16.5" thickBot="1">
      <c r="C4" s="969" t="s">
        <v>1</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1"/>
    </row>
    <row r="5" spans="1:56" ht="13.5" thickBot="1">
      <c r="A5" s="113"/>
      <c r="B5" s="113"/>
      <c r="C5" s="114">
        <v>36708</v>
      </c>
      <c r="D5" s="115">
        <v>36739</v>
      </c>
      <c r="E5" s="115">
        <v>36770</v>
      </c>
      <c r="F5" s="115">
        <v>36800</v>
      </c>
      <c r="G5" s="115">
        <v>36831</v>
      </c>
      <c r="H5" s="115">
        <v>36861</v>
      </c>
      <c r="I5" s="115">
        <v>36892</v>
      </c>
      <c r="J5" s="115">
        <v>36923</v>
      </c>
      <c r="K5" s="115">
        <v>36951</v>
      </c>
      <c r="L5" s="115">
        <v>36982</v>
      </c>
      <c r="M5" s="115">
        <v>37012</v>
      </c>
      <c r="N5" s="115">
        <v>37043</v>
      </c>
      <c r="O5" s="115">
        <v>37073</v>
      </c>
      <c r="P5" s="115">
        <v>37104</v>
      </c>
      <c r="Q5" s="115">
        <v>37135</v>
      </c>
      <c r="R5" s="115">
        <v>37165</v>
      </c>
      <c r="S5" s="115">
        <v>37196</v>
      </c>
      <c r="T5" s="115">
        <v>37226</v>
      </c>
      <c r="U5" s="115">
        <v>37257</v>
      </c>
      <c r="V5" s="115">
        <v>37288</v>
      </c>
      <c r="W5" s="115">
        <v>37316</v>
      </c>
      <c r="X5" s="115">
        <v>37347</v>
      </c>
      <c r="Y5" s="115">
        <v>37377</v>
      </c>
      <c r="Z5" s="115">
        <v>37408</v>
      </c>
      <c r="AA5" s="115">
        <v>37438</v>
      </c>
      <c r="AB5" s="115">
        <v>37469</v>
      </c>
      <c r="AC5" s="115">
        <v>37500</v>
      </c>
      <c r="AD5" s="115">
        <v>37530</v>
      </c>
      <c r="AE5" s="115">
        <v>37561</v>
      </c>
      <c r="AF5" s="115">
        <v>37591</v>
      </c>
      <c r="AG5" s="115">
        <v>37622</v>
      </c>
      <c r="AH5" s="115">
        <v>37653</v>
      </c>
      <c r="AI5" s="115">
        <v>37681</v>
      </c>
      <c r="AJ5" s="115">
        <v>37712</v>
      </c>
      <c r="AK5" s="115">
        <v>37742</v>
      </c>
      <c r="AL5" s="115">
        <v>37773</v>
      </c>
      <c r="AM5" s="115">
        <v>37803</v>
      </c>
      <c r="AN5" s="115">
        <v>37834</v>
      </c>
      <c r="AO5" s="115">
        <v>37865</v>
      </c>
      <c r="AP5" s="115">
        <v>37895</v>
      </c>
      <c r="AQ5" s="115">
        <v>37926</v>
      </c>
      <c r="AR5" s="115">
        <v>37956</v>
      </c>
      <c r="AS5" s="115">
        <v>37987</v>
      </c>
      <c r="AT5" s="115">
        <v>38018</v>
      </c>
      <c r="AU5" s="115">
        <v>38047</v>
      </c>
      <c r="AV5" s="115">
        <v>38078</v>
      </c>
      <c r="AW5" s="115">
        <v>38108</v>
      </c>
      <c r="AX5" s="115">
        <v>38139</v>
      </c>
      <c r="AY5" s="115">
        <v>38169</v>
      </c>
      <c r="AZ5" s="115">
        <v>38200</v>
      </c>
      <c r="BA5" s="115">
        <v>38231</v>
      </c>
      <c r="BB5" s="115">
        <v>38261</v>
      </c>
      <c r="BC5" s="115">
        <v>38292</v>
      </c>
      <c r="BD5" s="116">
        <v>38322</v>
      </c>
    </row>
    <row r="6" spans="1:56" ht="16.5" customHeight="1">
      <c r="A6" s="963" t="s">
        <v>6</v>
      </c>
      <c r="B6" s="117" t="s">
        <v>34</v>
      </c>
      <c r="C6" s="118">
        <v>407932</v>
      </c>
      <c r="D6" s="119">
        <v>408569</v>
      </c>
      <c r="E6" s="119">
        <v>408936</v>
      </c>
      <c r="F6" s="119">
        <v>409637</v>
      </c>
      <c r="G6" s="119">
        <v>407332</v>
      </c>
      <c r="H6" s="119">
        <v>406411</v>
      </c>
      <c r="I6" s="119">
        <v>405739</v>
      </c>
      <c r="J6" s="119">
        <v>405004</v>
      </c>
      <c r="K6" s="119">
        <v>407628</v>
      </c>
      <c r="L6" s="119">
        <v>407869</v>
      </c>
      <c r="M6" s="119">
        <v>406939</v>
      </c>
      <c r="N6" s="119">
        <v>405888</v>
      </c>
      <c r="O6" s="119">
        <v>407151</v>
      </c>
      <c r="P6" s="119">
        <v>407520</v>
      </c>
      <c r="Q6" s="119">
        <v>407585</v>
      </c>
      <c r="R6" s="119">
        <v>408612</v>
      </c>
      <c r="S6" s="119">
        <v>405899</v>
      </c>
      <c r="T6" s="119">
        <v>406523</v>
      </c>
      <c r="U6" s="119">
        <v>405025</v>
      </c>
      <c r="V6" s="119">
        <v>403244</v>
      </c>
      <c r="W6" s="119">
        <v>406516</v>
      </c>
      <c r="X6" s="119">
        <v>404049</v>
      </c>
      <c r="Y6" s="119">
        <v>405129</v>
      </c>
      <c r="Z6" s="119">
        <v>404539</v>
      </c>
      <c r="AA6" s="119">
        <v>403485</v>
      </c>
      <c r="AB6" s="119">
        <v>407964</v>
      </c>
      <c r="AC6" s="119">
        <v>406636</v>
      </c>
      <c r="AD6" s="119">
        <v>407257</v>
      </c>
      <c r="AE6" s="119">
        <v>407092</v>
      </c>
      <c r="AF6" s="119">
        <v>406482</v>
      </c>
      <c r="AG6" s="120" t="s">
        <v>35</v>
      </c>
      <c r="AH6" s="119">
        <v>397571</v>
      </c>
      <c r="AI6" s="119">
        <v>399911</v>
      </c>
      <c r="AJ6" s="119">
        <v>399902</v>
      </c>
      <c r="AK6" s="119">
        <v>402572</v>
      </c>
      <c r="AL6" s="119">
        <v>402594</v>
      </c>
      <c r="AM6" s="119">
        <v>401963</v>
      </c>
      <c r="AN6" s="119">
        <v>405829</v>
      </c>
      <c r="AO6" s="119">
        <v>406850</v>
      </c>
      <c r="AP6" s="119">
        <v>407597</v>
      </c>
      <c r="AQ6" s="119">
        <v>409255</v>
      </c>
      <c r="AR6" s="119">
        <v>406377</v>
      </c>
      <c r="AS6" s="119">
        <v>410095</v>
      </c>
      <c r="AT6" s="119">
        <v>411454</v>
      </c>
      <c r="AU6" s="119">
        <v>413569</v>
      </c>
      <c r="AV6" s="119">
        <v>414874</v>
      </c>
      <c r="AW6" s="119">
        <v>420894</v>
      </c>
      <c r="AX6" s="119">
        <v>418997</v>
      </c>
      <c r="AY6" s="119">
        <v>423765</v>
      </c>
      <c r="AZ6" s="119">
        <v>428063</v>
      </c>
      <c r="BA6" s="119">
        <v>428288</v>
      </c>
      <c r="BB6" s="119">
        <v>431354</v>
      </c>
      <c r="BC6" s="119">
        <v>433846</v>
      </c>
      <c r="BD6" s="121">
        <v>433631</v>
      </c>
    </row>
    <row r="7" spans="1:56" ht="13.5" customHeight="1" thickBot="1">
      <c r="A7" s="965"/>
      <c r="B7" s="122" t="s">
        <v>36</v>
      </c>
      <c r="C7" s="123" t="s">
        <v>35</v>
      </c>
      <c r="D7" s="124" t="s">
        <v>35</v>
      </c>
      <c r="E7" s="124" t="s">
        <v>35</v>
      </c>
      <c r="F7" s="124" t="s">
        <v>35</v>
      </c>
      <c r="G7" s="124" t="s">
        <v>35</v>
      </c>
      <c r="H7" s="124" t="s">
        <v>35</v>
      </c>
      <c r="I7" s="124" t="s">
        <v>35</v>
      </c>
      <c r="J7" s="124" t="s">
        <v>35</v>
      </c>
      <c r="K7" s="124" t="s">
        <v>35</v>
      </c>
      <c r="L7" s="124" t="s">
        <v>35</v>
      </c>
      <c r="M7" s="124" t="s">
        <v>35</v>
      </c>
      <c r="N7" s="124" t="s">
        <v>35</v>
      </c>
      <c r="O7" s="125">
        <f aca="true" t="shared" si="0" ref="O7:AF7">(O6-C6)/C6</f>
        <v>-0.0019145347754037437</v>
      </c>
      <c r="P7" s="125">
        <f t="shared" si="0"/>
        <v>-0.002567497778832951</v>
      </c>
      <c r="Q7" s="125">
        <f t="shared" si="0"/>
        <v>-0.0033036954437858247</v>
      </c>
      <c r="R7" s="125">
        <f t="shared" si="0"/>
        <v>-0.002502215376052456</v>
      </c>
      <c r="S7" s="125">
        <f t="shared" si="0"/>
        <v>-0.0035180147889191126</v>
      </c>
      <c r="T7" s="125">
        <f t="shared" si="0"/>
        <v>0.0002755830919930809</v>
      </c>
      <c r="U7" s="125">
        <f t="shared" si="0"/>
        <v>-0.0017597519587715254</v>
      </c>
      <c r="V7" s="125">
        <f t="shared" si="0"/>
        <v>-0.004345636092483037</v>
      </c>
      <c r="W7" s="125">
        <f t="shared" si="0"/>
        <v>-0.002727977469653704</v>
      </c>
      <c r="X7" s="125">
        <f t="shared" si="0"/>
        <v>-0.009365752239076762</v>
      </c>
      <c r="Y7" s="125">
        <f t="shared" si="0"/>
        <v>-0.004447841076918162</v>
      </c>
      <c r="Z7" s="125">
        <f t="shared" si="0"/>
        <v>-0.0033235769473352254</v>
      </c>
      <c r="AA7" s="125">
        <f t="shared" si="0"/>
        <v>-0.009004030445706876</v>
      </c>
      <c r="AB7" s="125">
        <f t="shared" si="0"/>
        <v>0.0010895170789163723</v>
      </c>
      <c r="AC7" s="125">
        <f t="shared" si="0"/>
        <v>-0.002328348688003729</v>
      </c>
      <c r="AD7" s="125">
        <f t="shared" si="0"/>
        <v>-0.0033161042749601088</v>
      </c>
      <c r="AE7" s="125">
        <f t="shared" si="0"/>
        <v>0.0029391548143750047</v>
      </c>
      <c r="AF7" s="125">
        <f t="shared" si="0"/>
        <v>-0.00010085530216002539</v>
      </c>
      <c r="AG7" s="125">
        <f>(AH6-U6)/U6</f>
        <v>-0.018403802234429972</v>
      </c>
      <c r="AH7" s="125">
        <f aca="true" t="shared" si="1" ref="AH7:AR7">(AH6-V6)/V6</f>
        <v>-0.014068405233555861</v>
      </c>
      <c r="AI7" s="125">
        <f t="shared" si="1"/>
        <v>-0.01624782296391778</v>
      </c>
      <c r="AJ7" s="125">
        <f t="shared" si="1"/>
        <v>-0.010263606641768697</v>
      </c>
      <c r="AK7" s="125">
        <f t="shared" si="1"/>
        <v>-0.006311569895021092</v>
      </c>
      <c r="AL7" s="125">
        <f t="shared" si="1"/>
        <v>-0.004807941879522123</v>
      </c>
      <c r="AM7" s="125">
        <f t="shared" si="1"/>
        <v>-0.0037721352714475136</v>
      </c>
      <c r="AN7" s="125">
        <f t="shared" si="1"/>
        <v>-0.0052333048994519125</v>
      </c>
      <c r="AO7" s="125">
        <f t="shared" si="1"/>
        <v>0.0005262691940703725</v>
      </c>
      <c r="AP7" s="125">
        <f t="shared" si="1"/>
        <v>0.0008348536673402789</v>
      </c>
      <c r="AQ7" s="125">
        <f t="shared" si="1"/>
        <v>0.005313295274778183</v>
      </c>
      <c r="AR7" s="125">
        <f t="shared" si="1"/>
        <v>-0.00025831402128507537</v>
      </c>
      <c r="AS7" s="126">
        <f>(AS6-AH6)/AH6</f>
        <v>0.031501291593199705</v>
      </c>
      <c r="AT7" s="125">
        <f aca="true" t="shared" si="2" ref="AT7:BD7">(AT6-AH6)/AH6</f>
        <v>0.034919548961066076</v>
      </c>
      <c r="AU7" s="125">
        <f t="shared" si="2"/>
        <v>0.0341525989532671</v>
      </c>
      <c r="AV7" s="125">
        <f t="shared" si="2"/>
        <v>0.03743917259728634</v>
      </c>
      <c r="AW7" s="125">
        <f t="shared" si="2"/>
        <v>0.04551235555378914</v>
      </c>
      <c r="AX7" s="125">
        <f t="shared" si="2"/>
        <v>0.0407432798303005</v>
      </c>
      <c r="AY7" s="125">
        <f t="shared" si="2"/>
        <v>0.054238822976244085</v>
      </c>
      <c r="AZ7" s="125">
        <f t="shared" si="2"/>
        <v>0.05478662195161016</v>
      </c>
      <c r="BA7" s="125">
        <f t="shared" si="2"/>
        <v>0.05269263856458154</v>
      </c>
      <c r="BB7" s="125">
        <f t="shared" si="2"/>
        <v>0.05828551240563596</v>
      </c>
      <c r="BC7" s="125">
        <f t="shared" si="2"/>
        <v>0.06008723167707175</v>
      </c>
      <c r="BD7" s="127">
        <f t="shared" si="2"/>
        <v>0.06706580342883578</v>
      </c>
    </row>
    <row r="8" spans="1:56" ht="15.75" thickBot="1">
      <c r="A8" s="128"/>
      <c r="B8" s="129"/>
      <c r="C8" s="130"/>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2"/>
    </row>
    <row r="9" spans="1:56" ht="12.75">
      <c r="A9" s="963" t="s">
        <v>3</v>
      </c>
      <c r="B9" s="133" t="s">
        <v>8</v>
      </c>
      <c r="C9" s="118">
        <f>'[4]Per User Per Month'!C9</f>
        <v>82141</v>
      </c>
      <c r="D9" s="119">
        <f>'[4]Per User Per Month'!D9</f>
        <v>127272</v>
      </c>
      <c r="E9" s="119">
        <f>'[4]Per User Per Month'!E9</f>
        <v>125325</v>
      </c>
      <c r="F9" s="119">
        <f>'[4]Per User Per Month'!F9</f>
        <v>129326</v>
      </c>
      <c r="G9" s="119">
        <f>'[4]Per User Per Month'!G9</f>
        <v>127850</v>
      </c>
      <c r="H9" s="119">
        <f>'[4]Per User Per Month'!H9</f>
        <v>107556</v>
      </c>
      <c r="I9" s="119">
        <f>'[4]Per User Per Month'!I9</f>
        <v>126666</v>
      </c>
      <c r="J9" s="119">
        <f>'[4]Per User Per Month'!J9</f>
        <v>139461</v>
      </c>
      <c r="K9" s="119">
        <f>'[4]Per User Per Month'!K9</f>
        <v>113229</v>
      </c>
      <c r="L9" s="119">
        <f>'[4]Per User Per Month'!L9</f>
        <v>133047</v>
      </c>
      <c r="M9" s="119">
        <f>'[4]Per User Per Month'!M9</f>
        <v>124666</v>
      </c>
      <c r="N9" s="119">
        <f>'[4]Per User Per Month'!N9</f>
        <v>44929</v>
      </c>
      <c r="O9" s="119">
        <f>'[4]Per User Per Month'!O9</f>
        <v>83772</v>
      </c>
      <c r="P9" s="119">
        <f>'[4]Per User Per Month'!P9</f>
        <v>135065</v>
      </c>
      <c r="Q9" s="119">
        <f>'[4]Per User Per Month'!Q9</f>
        <v>133133</v>
      </c>
      <c r="R9" s="119">
        <f>'[4]Per User Per Month'!R9</f>
        <v>136406</v>
      </c>
      <c r="S9" s="119">
        <f>'[4]Per User Per Month'!S9</f>
        <v>136510</v>
      </c>
      <c r="T9" s="119">
        <f>'[4]Per User Per Month'!T9</f>
        <v>136763</v>
      </c>
      <c r="U9" s="119">
        <f>'[4]Per User Per Month'!U9</f>
        <v>144473</v>
      </c>
      <c r="V9" s="119">
        <f>'[4]Per User Per Month'!V9</f>
        <v>144356</v>
      </c>
      <c r="W9" s="119">
        <f>'[4]Per User Per Month'!W9</f>
        <v>141986</v>
      </c>
      <c r="X9" s="119">
        <f>'[4]Per User Per Month'!X9</f>
        <v>149086</v>
      </c>
      <c r="Y9" s="119">
        <f>'[4]Per User Per Month'!Y9</f>
        <v>131463</v>
      </c>
      <c r="Z9" s="119">
        <f>'[4]Per User Per Month'!Z9</f>
        <v>193310</v>
      </c>
      <c r="AA9" s="119">
        <f>'[4]Per User Per Month'!AA9</f>
        <v>91489</v>
      </c>
      <c r="AB9" s="119">
        <f>'[4]Per User Per Month'!AB9</f>
        <v>128480</v>
      </c>
      <c r="AC9" s="119">
        <f>'[4]Per User Per Month'!AC9</f>
        <v>163611</v>
      </c>
      <c r="AD9" s="119">
        <f>'[4]Per User Per Month'!AD9</f>
        <v>149774</v>
      </c>
      <c r="AE9" s="119">
        <f>'[4]Per User Per Month'!AE9</f>
        <v>146654</v>
      </c>
      <c r="AF9" s="119">
        <f>'[4]Per User Per Month'!AF9</f>
        <v>146759</v>
      </c>
      <c r="AG9" s="119">
        <f>'[4]Per User Per Month'!AG9</f>
        <v>146721</v>
      </c>
      <c r="AH9" s="119">
        <f>'[4]Per User Per Month'!AH9</f>
        <v>148889</v>
      </c>
      <c r="AI9" s="119">
        <f>'[4]Per User Per Month'!AI9</f>
        <v>141017</v>
      </c>
      <c r="AJ9" s="119">
        <f>'[4]Per User Per Month'!AJ9</f>
        <v>151832</v>
      </c>
      <c r="AK9" s="119">
        <f>'[4]Per User Per Month'!AK9</f>
        <v>152743</v>
      </c>
      <c r="AL9" s="119">
        <f>'[4]Per User Per Month'!AL9</f>
        <v>193310</v>
      </c>
      <c r="AM9" s="119">
        <f>'[4]Per User Per Month'!AM9</f>
        <v>103346</v>
      </c>
      <c r="AN9" s="119">
        <f>'[4]Per User Per Month'!AN9</f>
        <v>155224</v>
      </c>
      <c r="AO9" s="119">
        <f>'[4]Per User Per Month'!AO9</f>
        <v>158465</v>
      </c>
      <c r="AP9" s="119">
        <f>'[4]Per User Per Month'!AP9</f>
        <v>153450</v>
      </c>
      <c r="AQ9" s="119">
        <f>'[4]Per User Per Month'!AQ9</f>
        <v>146985</v>
      </c>
      <c r="AR9" s="119">
        <f>'[4]Per User Per Month'!AR9</f>
        <v>153340</v>
      </c>
      <c r="AS9" s="119">
        <f>'[4]Per User Per Month'!AS9</f>
        <v>144742</v>
      </c>
      <c r="AT9" s="119">
        <f>'[4]Per User Per Month'!AT9</f>
        <v>158726</v>
      </c>
      <c r="AU9" s="119">
        <f>'[4]Per User Per Month'!AU9</f>
        <v>150358</v>
      </c>
      <c r="AV9" s="119">
        <f>'[4]Per User Per Month'!AV9</f>
        <v>164822</v>
      </c>
      <c r="AW9" s="119">
        <f>'[4]Per User Per Month'!AW9</f>
        <v>157041</v>
      </c>
      <c r="AX9" s="119">
        <f>'[4]Per User Per Month'!AX9</f>
        <v>228208</v>
      </c>
      <c r="AY9" s="119">
        <f>'[4]Per User Per Month'!AY9</f>
        <v>135910</v>
      </c>
      <c r="AZ9" s="119">
        <f>'[4]Per User Per Month'!AZ9</f>
        <v>128139</v>
      </c>
      <c r="BA9" s="119">
        <f>'[4]Per User Per Month'!BA9</f>
        <v>164535</v>
      </c>
      <c r="BB9" s="119">
        <f>'[4]Per User Per Month'!BB9</f>
        <v>169090</v>
      </c>
      <c r="BC9" s="119">
        <f>'[4]Per User Per Month'!BC9</f>
        <v>175571</v>
      </c>
      <c r="BD9" s="119">
        <f>'[4]Per User Per Month'!BD9</f>
        <v>162001</v>
      </c>
    </row>
    <row r="10" spans="1:56" ht="12.75">
      <c r="A10" s="964"/>
      <c r="B10" s="134" t="s">
        <v>9</v>
      </c>
      <c r="C10" s="135">
        <f>'[4]Per User Per Month'!C10</f>
        <v>250</v>
      </c>
      <c r="D10" s="136">
        <f>'[4]Per User Per Month'!D10</f>
        <v>508</v>
      </c>
      <c r="E10" s="136">
        <f>'[4]Per User Per Month'!E10</f>
        <v>484</v>
      </c>
      <c r="F10" s="136">
        <f>'[4]Per User Per Month'!F10</f>
        <v>644</v>
      </c>
      <c r="G10" s="136">
        <f>'[4]Per User Per Month'!G10</f>
        <v>570</v>
      </c>
      <c r="H10" s="136">
        <f>'[4]Per User Per Month'!H10</f>
        <v>594</v>
      </c>
      <c r="I10" s="136">
        <f>'[4]Per User Per Month'!I10</f>
        <v>526</v>
      </c>
      <c r="J10" s="136">
        <f>'[4]Per User Per Month'!J10</f>
        <v>656</v>
      </c>
      <c r="K10" s="136">
        <f>'[4]Per User Per Month'!K10</f>
        <v>254</v>
      </c>
      <c r="L10" s="136">
        <f>'[4]Per User Per Month'!L10</f>
        <v>505</v>
      </c>
      <c r="M10" s="136">
        <f>'[4]Per User Per Month'!M10</f>
        <v>416</v>
      </c>
      <c r="N10" s="136">
        <f>'[4]Per User Per Month'!N10</f>
        <v>149</v>
      </c>
      <c r="O10" s="136">
        <f>'[4]Per User Per Month'!O10</f>
        <v>241</v>
      </c>
      <c r="P10" s="136">
        <f>'[4]Per User Per Month'!P10</f>
        <v>464</v>
      </c>
      <c r="Q10" s="136">
        <f>'[4]Per User Per Month'!Q10</f>
        <v>252</v>
      </c>
      <c r="R10" s="136">
        <f>'[4]Per User Per Month'!R10</f>
        <v>608</v>
      </c>
      <c r="S10" s="136">
        <f>'[4]Per User Per Month'!S10</f>
        <v>603</v>
      </c>
      <c r="T10" s="136">
        <f>'[4]Per User Per Month'!T10</f>
        <v>672</v>
      </c>
      <c r="U10" s="136">
        <f>'[4]Per User Per Month'!U10</f>
        <v>816</v>
      </c>
      <c r="V10" s="136">
        <f>'[4]Per User Per Month'!V10</f>
        <v>913</v>
      </c>
      <c r="W10" s="136">
        <f>'[4]Per User Per Month'!W10</f>
        <v>856</v>
      </c>
      <c r="X10" s="136">
        <f>'[4]Per User Per Month'!X10</f>
        <v>954</v>
      </c>
      <c r="Y10" s="136">
        <f>'[4]Per User Per Month'!Y10</f>
        <v>1010</v>
      </c>
      <c r="Z10" s="136">
        <f>'[4]Per User Per Month'!Z10</f>
        <v>1547</v>
      </c>
      <c r="AA10" s="136">
        <f>'[4]Per User Per Month'!AA10</f>
        <v>718</v>
      </c>
      <c r="AB10" s="136">
        <f>'[4]Per User Per Month'!AB10</f>
        <v>1040</v>
      </c>
      <c r="AC10" s="136">
        <f>'[4]Per User Per Month'!AC10</f>
        <v>1374</v>
      </c>
      <c r="AD10" s="136">
        <f>'[4]Per User Per Month'!AD10</f>
        <v>1232</v>
      </c>
      <c r="AE10" s="136">
        <f>'[4]Per User Per Month'!AE10</f>
        <v>1292</v>
      </c>
      <c r="AF10" s="136">
        <f>'[4]Per User Per Month'!AF10</f>
        <v>1360</v>
      </c>
      <c r="AG10" s="136">
        <f>'[4]Per User Per Month'!AG10</f>
        <v>1114</v>
      </c>
      <c r="AH10" s="136">
        <f>'[4]Per User Per Month'!AH10</f>
        <v>1274</v>
      </c>
      <c r="AI10" s="136">
        <f>'[4]Per User Per Month'!AI10</f>
        <v>1168</v>
      </c>
      <c r="AJ10" s="136">
        <f>'[4]Per User Per Month'!AJ10</f>
        <v>1519</v>
      </c>
      <c r="AK10" s="136">
        <f>'[4]Per User Per Month'!AK10</f>
        <v>1336</v>
      </c>
      <c r="AL10" s="136">
        <f>'[4]Per User Per Month'!AL10</f>
        <v>1547</v>
      </c>
      <c r="AM10" s="136">
        <f>'[4]Per User Per Month'!AM10</f>
        <v>900</v>
      </c>
      <c r="AN10" s="136">
        <f>'[4]Per User Per Month'!AN10</f>
        <v>1412</v>
      </c>
      <c r="AO10" s="136">
        <f>'[4]Per User Per Month'!AO10</f>
        <v>1412</v>
      </c>
      <c r="AP10" s="136">
        <f>'[4]Per User Per Month'!AP10</f>
        <v>1374</v>
      </c>
      <c r="AQ10" s="136">
        <f>'[4]Per User Per Month'!AQ10</f>
        <v>1356</v>
      </c>
      <c r="AR10" s="136">
        <f>'[4]Per User Per Month'!AR10</f>
        <v>1420</v>
      </c>
      <c r="AS10" s="136">
        <f>'[4]Per User Per Month'!AS10</f>
        <v>1328</v>
      </c>
      <c r="AT10" s="136">
        <f>'[4]Per User Per Month'!AT10</f>
        <v>1572</v>
      </c>
      <c r="AU10" s="136">
        <f>'[4]Per User Per Month'!AU10</f>
        <v>1428</v>
      </c>
      <c r="AV10" s="136">
        <f>'[4]Per User Per Month'!AV10</f>
        <v>1614</v>
      </c>
      <c r="AW10" s="136">
        <f>'[4]Per User Per Month'!AW10</f>
        <v>1321</v>
      </c>
      <c r="AX10" s="136">
        <f>'[4]Per User Per Month'!AX10</f>
        <v>2138</v>
      </c>
      <c r="AY10" s="136">
        <f>'[4]Per User Per Month'!AY10</f>
        <v>1074</v>
      </c>
      <c r="AZ10" s="136">
        <f>'[4]Per User Per Month'!AZ10</f>
        <v>1201</v>
      </c>
      <c r="BA10" s="136">
        <f>'[4]Per User Per Month'!BA10</f>
        <v>1180</v>
      </c>
      <c r="BB10" s="136">
        <f>'[4]Per User Per Month'!BB10</f>
        <v>1472</v>
      </c>
      <c r="BC10" s="136">
        <f>'[4]Per User Per Month'!BC10</f>
        <v>1427</v>
      </c>
      <c r="BD10" s="136">
        <f>'[4]Per User Per Month'!BD10</f>
        <v>1738</v>
      </c>
    </row>
    <row r="11" spans="1:56" ht="13.5" thickBot="1">
      <c r="A11" s="964"/>
      <c r="B11" s="137" t="s">
        <v>37</v>
      </c>
      <c r="C11" s="138">
        <f>'[4]Per User Per Month'!C11</f>
        <v>79725</v>
      </c>
      <c r="D11" s="139">
        <f>'[4]Per User Per Month'!D11</f>
        <v>92299</v>
      </c>
      <c r="E11" s="139">
        <f>'[4]Per User Per Month'!E11</f>
        <v>80527</v>
      </c>
      <c r="F11" s="139">
        <f>'[4]Per User Per Month'!F11</f>
        <v>89038</v>
      </c>
      <c r="G11" s="139">
        <f>'[4]Per User Per Month'!G11</f>
        <v>87369</v>
      </c>
      <c r="H11" s="139">
        <f>'[4]Per User Per Month'!H11</f>
        <v>86476</v>
      </c>
      <c r="I11" s="139">
        <f>'[4]Per User Per Month'!I11</f>
        <v>89168</v>
      </c>
      <c r="J11" s="139">
        <f>'[4]Per User Per Month'!J11</f>
        <v>78688</v>
      </c>
      <c r="K11" s="139">
        <f>'[4]Per User Per Month'!K11</f>
        <v>82266</v>
      </c>
      <c r="L11" s="139">
        <f>'[4]Per User Per Month'!L11</f>
        <v>10254</v>
      </c>
      <c r="M11" s="139">
        <f>'[4]Per User Per Month'!M11</f>
        <v>82307</v>
      </c>
      <c r="N11" s="139">
        <f>'[4]Per User Per Month'!N11</f>
        <v>1067</v>
      </c>
      <c r="O11" s="139">
        <f>'[4]Per User Per Month'!O11</f>
        <v>78456</v>
      </c>
      <c r="P11" s="139">
        <f>'[4]Per User Per Month'!P11</f>
        <v>83651</v>
      </c>
      <c r="Q11" s="139">
        <f>'[4]Per User Per Month'!Q11</f>
        <v>67382</v>
      </c>
      <c r="R11" s="139">
        <f>'[4]Per User Per Month'!R11</f>
        <v>83025</v>
      </c>
      <c r="S11" s="139">
        <f>'[4]Per User Per Month'!S11</f>
        <v>76725</v>
      </c>
      <c r="T11" s="139">
        <f>'[4]Per User Per Month'!T11</f>
        <v>71224</v>
      </c>
      <c r="U11" s="139">
        <f>'[4]Per User Per Month'!U11</f>
        <v>79382</v>
      </c>
      <c r="V11" s="139">
        <f>'[4]Per User Per Month'!V11</f>
        <v>75115</v>
      </c>
      <c r="W11" s="139">
        <f>'[4]Per User Per Month'!W11</f>
        <v>78655</v>
      </c>
      <c r="X11" s="139">
        <f>'[4]Per User Per Month'!X11</f>
        <v>84841</v>
      </c>
      <c r="Y11" s="139">
        <f>'[4]Per User Per Month'!Y11</f>
        <v>85713</v>
      </c>
      <c r="Z11" s="139">
        <f>'[4]Per User Per Month'!Z11</f>
        <v>77427</v>
      </c>
      <c r="AA11" s="139">
        <f>'[4]Per User Per Month'!AA11</f>
        <v>84348</v>
      </c>
      <c r="AB11" s="139">
        <f>'[4]Per User Per Month'!AB11</f>
        <v>84286</v>
      </c>
      <c r="AC11" s="139">
        <f>'[4]Per User Per Month'!AC11</f>
        <v>76146</v>
      </c>
      <c r="AD11" s="139">
        <f>'[4]Per User Per Month'!AD11</f>
        <v>86912</v>
      </c>
      <c r="AE11" s="139">
        <f>'[4]Per User Per Month'!AE11</f>
        <v>75639</v>
      </c>
      <c r="AF11" s="139">
        <f>'[4]Per User Per Month'!AF11</f>
        <v>72251</v>
      </c>
      <c r="AG11" s="139">
        <f>'[4]Per User Per Month'!AG11</f>
        <v>79731</v>
      </c>
      <c r="AH11" s="139">
        <f>'[4]Per User Per Month'!AH11</f>
        <v>62734</v>
      </c>
      <c r="AI11" s="139">
        <f>'[4]Per User Per Month'!AI11</f>
        <v>81224</v>
      </c>
      <c r="AJ11" s="139">
        <f>'[4]Per User Per Month'!AJ11</f>
        <v>81915</v>
      </c>
      <c r="AK11" s="139">
        <f>'[4]Per User Per Month'!AK11</f>
        <v>82177</v>
      </c>
      <c r="AL11" s="139">
        <f>'[4]Per User Per Month'!AL11</f>
        <v>77427</v>
      </c>
      <c r="AM11" s="139">
        <f>'[4]Per User Per Month'!AM11</f>
        <v>84103</v>
      </c>
      <c r="AN11" s="139">
        <f>'[4]Per User Per Month'!AN11</f>
        <v>78236</v>
      </c>
      <c r="AO11" s="139">
        <f>'[4]Per User Per Month'!AO11</f>
        <v>75507</v>
      </c>
      <c r="AP11" s="139">
        <f>'[4]Per User Per Month'!AP11</f>
        <v>84282</v>
      </c>
      <c r="AQ11" s="139">
        <f>'[4]Per User Per Month'!AQ11</f>
        <v>71404</v>
      </c>
      <c r="AR11" s="139">
        <f>'[4]Per User Per Month'!AR11</f>
        <v>78380</v>
      </c>
      <c r="AS11" s="139">
        <f>'[4]Per User Per Month'!AS11</f>
        <v>73168</v>
      </c>
      <c r="AT11" s="139">
        <f>'[4]Per User Per Month'!AT11</f>
        <v>87566</v>
      </c>
      <c r="AU11" s="139">
        <f>'[4]Per User Per Month'!AU11</f>
        <v>91120</v>
      </c>
      <c r="AV11" s="139">
        <f>'[4]Per User Per Month'!AV11</f>
        <v>82397</v>
      </c>
      <c r="AW11" s="139">
        <f>'[4]Per User Per Month'!AW11</f>
        <v>78884</v>
      </c>
      <c r="AX11" s="139">
        <f>'[4]Per User Per Month'!AX11</f>
        <v>82666</v>
      </c>
      <c r="AY11" s="139">
        <f>'[4]Per User Per Month'!AY11</f>
        <v>80747</v>
      </c>
      <c r="AZ11" s="139">
        <f>'[4]Per User Per Month'!AZ11</f>
        <v>83265</v>
      </c>
      <c r="BA11" s="139">
        <f>'[4]Per User Per Month'!BA11</f>
        <v>75300</v>
      </c>
      <c r="BB11" s="139">
        <f>'[4]Per User Per Month'!BB11</f>
        <v>80878</v>
      </c>
      <c r="BC11" s="139">
        <f>'[4]Per User Per Month'!BC11</f>
        <v>82453</v>
      </c>
      <c r="BD11" s="139">
        <f>'[4]Per User Per Month'!BD11</f>
        <v>82570</v>
      </c>
    </row>
    <row r="12" spans="1:56" ht="13.5" thickTop="1">
      <c r="A12" s="964"/>
      <c r="B12" s="134" t="s">
        <v>38</v>
      </c>
      <c r="C12" s="140">
        <f aca="true" t="shared" si="3" ref="C12:AH12">SUM(C9:C11)</f>
        <v>162116</v>
      </c>
      <c r="D12" s="141">
        <f t="shared" si="3"/>
        <v>220079</v>
      </c>
      <c r="E12" s="141">
        <f t="shared" si="3"/>
        <v>206336</v>
      </c>
      <c r="F12" s="141">
        <f t="shared" si="3"/>
        <v>219008</v>
      </c>
      <c r="G12" s="141">
        <f t="shared" si="3"/>
        <v>215789</v>
      </c>
      <c r="H12" s="141">
        <f t="shared" si="3"/>
        <v>194626</v>
      </c>
      <c r="I12" s="141">
        <f t="shared" si="3"/>
        <v>216360</v>
      </c>
      <c r="J12" s="141">
        <f t="shared" si="3"/>
        <v>218805</v>
      </c>
      <c r="K12" s="141">
        <f t="shared" si="3"/>
        <v>195749</v>
      </c>
      <c r="L12" s="141">
        <f t="shared" si="3"/>
        <v>143806</v>
      </c>
      <c r="M12" s="141">
        <f t="shared" si="3"/>
        <v>207389</v>
      </c>
      <c r="N12" s="141">
        <f t="shared" si="3"/>
        <v>46145</v>
      </c>
      <c r="O12" s="141">
        <f t="shared" si="3"/>
        <v>162469</v>
      </c>
      <c r="P12" s="141">
        <f t="shared" si="3"/>
        <v>219180</v>
      </c>
      <c r="Q12" s="141">
        <f t="shared" si="3"/>
        <v>200767</v>
      </c>
      <c r="R12" s="141">
        <f t="shared" si="3"/>
        <v>220039</v>
      </c>
      <c r="S12" s="141">
        <f t="shared" si="3"/>
        <v>213838</v>
      </c>
      <c r="T12" s="141">
        <f t="shared" si="3"/>
        <v>208659</v>
      </c>
      <c r="U12" s="141">
        <f t="shared" si="3"/>
        <v>224671</v>
      </c>
      <c r="V12" s="141">
        <f t="shared" si="3"/>
        <v>220384</v>
      </c>
      <c r="W12" s="141">
        <f t="shared" si="3"/>
        <v>221497</v>
      </c>
      <c r="X12" s="141">
        <f t="shared" si="3"/>
        <v>234881</v>
      </c>
      <c r="Y12" s="141">
        <f t="shared" si="3"/>
        <v>218186</v>
      </c>
      <c r="Z12" s="141">
        <f t="shared" si="3"/>
        <v>272284</v>
      </c>
      <c r="AA12" s="141">
        <f t="shared" si="3"/>
        <v>176555</v>
      </c>
      <c r="AB12" s="141">
        <f t="shared" si="3"/>
        <v>213806</v>
      </c>
      <c r="AC12" s="141">
        <f t="shared" si="3"/>
        <v>241131</v>
      </c>
      <c r="AD12" s="141">
        <f t="shared" si="3"/>
        <v>237918</v>
      </c>
      <c r="AE12" s="141">
        <f t="shared" si="3"/>
        <v>223585</v>
      </c>
      <c r="AF12" s="141">
        <f t="shared" si="3"/>
        <v>220370</v>
      </c>
      <c r="AG12" s="141">
        <f t="shared" si="3"/>
        <v>227566</v>
      </c>
      <c r="AH12" s="141">
        <f t="shared" si="3"/>
        <v>212897</v>
      </c>
      <c r="AI12" s="141">
        <f aca="true" t="shared" si="4" ref="AI12:BD12">SUM(AI9:AI11)</f>
        <v>223409</v>
      </c>
      <c r="AJ12" s="141">
        <f t="shared" si="4"/>
        <v>235266</v>
      </c>
      <c r="AK12" s="141">
        <f t="shared" si="4"/>
        <v>236256</v>
      </c>
      <c r="AL12" s="141">
        <f t="shared" si="4"/>
        <v>272284</v>
      </c>
      <c r="AM12" s="141">
        <f t="shared" si="4"/>
        <v>188349</v>
      </c>
      <c r="AN12" s="141">
        <f t="shared" si="4"/>
        <v>234872</v>
      </c>
      <c r="AO12" s="141">
        <f t="shared" si="4"/>
        <v>235384</v>
      </c>
      <c r="AP12" s="141">
        <f t="shared" si="4"/>
        <v>239106</v>
      </c>
      <c r="AQ12" s="141">
        <f t="shared" si="4"/>
        <v>219745</v>
      </c>
      <c r="AR12" s="141">
        <f t="shared" si="4"/>
        <v>233140</v>
      </c>
      <c r="AS12" s="141">
        <f t="shared" si="4"/>
        <v>219238</v>
      </c>
      <c r="AT12" s="141">
        <f t="shared" si="4"/>
        <v>247864</v>
      </c>
      <c r="AU12" s="141">
        <f t="shared" si="4"/>
        <v>242906</v>
      </c>
      <c r="AV12" s="141">
        <f t="shared" si="4"/>
        <v>248833</v>
      </c>
      <c r="AW12" s="141">
        <f t="shared" si="4"/>
        <v>237246</v>
      </c>
      <c r="AX12" s="141">
        <f t="shared" si="4"/>
        <v>313012</v>
      </c>
      <c r="AY12" s="141">
        <f t="shared" si="4"/>
        <v>217731</v>
      </c>
      <c r="AZ12" s="141">
        <f t="shared" si="4"/>
        <v>212605</v>
      </c>
      <c r="BA12" s="141">
        <f t="shared" si="4"/>
        <v>241015</v>
      </c>
      <c r="BB12" s="141">
        <f t="shared" si="4"/>
        <v>251440</v>
      </c>
      <c r="BC12" s="141">
        <f t="shared" si="4"/>
        <v>259451</v>
      </c>
      <c r="BD12" s="142">
        <f t="shared" si="4"/>
        <v>246309</v>
      </c>
    </row>
    <row r="13" spans="1:56" ht="12.75">
      <c r="A13" s="964"/>
      <c r="B13" s="134"/>
      <c r="C13" s="143"/>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5"/>
    </row>
    <row r="14" spans="1:56" ht="13.5" thickBot="1">
      <c r="A14" s="965"/>
      <c r="B14" s="146" t="s">
        <v>39</v>
      </c>
      <c r="C14" s="147">
        <f aca="true" t="shared" si="5" ref="C14:AF14">C12/C6</f>
        <v>0.39740937215026034</v>
      </c>
      <c r="D14" s="148">
        <f t="shared" si="5"/>
        <v>0.5386580969187579</v>
      </c>
      <c r="E14" s="148">
        <f t="shared" si="5"/>
        <v>0.5045679519533619</v>
      </c>
      <c r="F14" s="148">
        <f t="shared" si="5"/>
        <v>0.5346392049546306</v>
      </c>
      <c r="G14" s="148">
        <f t="shared" si="5"/>
        <v>0.5297619632142823</v>
      </c>
      <c r="H14" s="148">
        <f t="shared" si="5"/>
        <v>0.4788895969843336</v>
      </c>
      <c r="I14" s="148">
        <f t="shared" si="5"/>
        <v>0.5332492070025312</v>
      </c>
      <c r="J14" s="148">
        <f t="shared" si="5"/>
        <v>0.5402539234180403</v>
      </c>
      <c r="K14" s="148">
        <f t="shared" si="5"/>
        <v>0.48021480369356373</v>
      </c>
      <c r="L14" s="148">
        <f t="shared" si="5"/>
        <v>0.3525788917520086</v>
      </c>
      <c r="M14" s="148">
        <f t="shared" si="5"/>
        <v>0.5096316646966744</v>
      </c>
      <c r="N14" s="148">
        <f t="shared" si="5"/>
        <v>0.11368899795017345</v>
      </c>
      <c r="O14" s="148">
        <f t="shared" si="5"/>
        <v>0.39903868589294883</v>
      </c>
      <c r="P14" s="148">
        <f t="shared" si="5"/>
        <v>0.5378386336866903</v>
      </c>
      <c r="Q14" s="148">
        <f t="shared" si="5"/>
        <v>0.49257700847675945</v>
      </c>
      <c r="R14" s="148">
        <f t="shared" si="5"/>
        <v>0.5385035192309575</v>
      </c>
      <c r="S14" s="148">
        <f t="shared" si="5"/>
        <v>0.5268256388904629</v>
      </c>
      <c r="T14" s="148">
        <f t="shared" si="5"/>
        <v>0.5132772315465546</v>
      </c>
      <c r="U14" s="148">
        <f t="shared" si="5"/>
        <v>0.5547089685821863</v>
      </c>
      <c r="V14" s="148">
        <f t="shared" si="5"/>
        <v>0.5465276606719505</v>
      </c>
      <c r="W14" s="148">
        <f t="shared" si="5"/>
        <v>0.5448666227159571</v>
      </c>
      <c r="X14" s="148">
        <f t="shared" si="5"/>
        <v>0.5813181074572639</v>
      </c>
      <c r="Y14" s="148">
        <f t="shared" si="5"/>
        <v>0.5385593230798091</v>
      </c>
      <c r="Z14" s="148">
        <f t="shared" si="5"/>
        <v>0.673072311940258</v>
      </c>
      <c r="AA14" s="148">
        <f t="shared" si="5"/>
        <v>0.43757512670855175</v>
      </c>
      <c r="AB14" s="148">
        <f t="shared" si="5"/>
        <v>0.5240805561275015</v>
      </c>
      <c r="AC14" s="148">
        <f t="shared" si="5"/>
        <v>0.5929897992307617</v>
      </c>
      <c r="AD14" s="148">
        <f t="shared" si="5"/>
        <v>0.5841962200772485</v>
      </c>
      <c r="AE14" s="148">
        <f t="shared" si="5"/>
        <v>0.5492247452664263</v>
      </c>
      <c r="AF14" s="148">
        <f t="shared" si="5"/>
        <v>0.5421396273389719</v>
      </c>
      <c r="AG14" s="149" t="s">
        <v>35</v>
      </c>
      <c r="AH14" s="148">
        <f aca="true" t="shared" si="6" ref="AH14:BD14">AH12/AH6</f>
        <v>0.5354942890703799</v>
      </c>
      <c r="AI14" s="148">
        <f t="shared" si="6"/>
        <v>0.558646798912758</v>
      </c>
      <c r="AJ14" s="148">
        <f t="shared" si="6"/>
        <v>0.5883091357382558</v>
      </c>
      <c r="AK14" s="148">
        <f t="shared" si="6"/>
        <v>0.5868664487346363</v>
      </c>
      <c r="AL14" s="148">
        <f t="shared" si="6"/>
        <v>0.6763240386096167</v>
      </c>
      <c r="AM14" s="148">
        <f t="shared" si="6"/>
        <v>0.46857297810992554</v>
      </c>
      <c r="AN14" s="148">
        <f t="shared" si="6"/>
        <v>0.5787462206988658</v>
      </c>
      <c r="AO14" s="148">
        <f t="shared" si="6"/>
        <v>0.5785522919995084</v>
      </c>
      <c r="AP14" s="148">
        <f t="shared" si="6"/>
        <v>0.5866235521851241</v>
      </c>
      <c r="AQ14" s="148">
        <f t="shared" si="6"/>
        <v>0.5369390722165887</v>
      </c>
      <c r="AR14" s="148">
        <f t="shared" si="6"/>
        <v>0.5737037283113956</v>
      </c>
      <c r="AS14" s="148">
        <f t="shared" si="6"/>
        <v>0.5346029578512296</v>
      </c>
      <c r="AT14" s="148">
        <f t="shared" si="6"/>
        <v>0.6024099899381219</v>
      </c>
      <c r="AU14" s="148">
        <f t="shared" si="6"/>
        <v>0.5873409273905926</v>
      </c>
      <c r="AV14" s="148">
        <f t="shared" si="6"/>
        <v>0.5997796921474954</v>
      </c>
      <c r="AW14" s="148">
        <f t="shared" si="6"/>
        <v>0.5636716132803034</v>
      </c>
      <c r="AX14" s="148">
        <f t="shared" si="6"/>
        <v>0.7470506948737103</v>
      </c>
      <c r="AY14" s="148">
        <f t="shared" si="6"/>
        <v>0.5138012813705709</v>
      </c>
      <c r="AZ14" s="148">
        <f t="shared" si="6"/>
        <v>0.4966675465994492</v>
      </c>
      <c r="BA14" s="148">
        <f t="shared" si="6"/>
        <v>0.56274049237896</v>
      </c>
      <c r="BB14" s="148">
        <f t="shared" si="6"/>
        <v>0.5829087014377982</v>
      </c>
      <c r="BC14" s="148">
        <f t="shared" si="6"/>
        <v>0.5980255666757328</v>
      </c>
      <c r="BD14" s="150">
        <f t="shared" si="6"/>
        <v>0.5680152018651803</v>
      </c>
    </row>
    <row r="15" spans="1:56" ht="15.75" thickBot="1">
      <c r="A15" s="128"/>
      <c r="B15" s="129"/>
      <c r="C15" s="130"/>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2"/>
    </row>
    <row r="16" spans="1:56" ht="12.75">
      <c r="A16" s="963" t="s">
        <v>2</v>
      </c>
      <c r="B16" s="133" t="s">
        <v>12</v>
      </c>
      <c r="C16" s="151">
        <f>'[4]Per User Per Month'!C16</f>
        <v>164246</v>
      </c>
      <c r="D16" s="152">
        <f>'[4]Per User Per Month'!D16</f>
        <v>208814</v>
      </c>
      <c r="E16" s="152">
        <f>'[4]Per User Per Month'!E16</f>
        <v>207578</v>
      </c>
      <c r="F16" s="152">
        <f>'[4]Per User Per Month'!F16</f>
        <v>193373</v>
      </c>
      <c r="G16" s="152">
        <f>'[4]Per User Per Month'!G16</f>
        <v>213010</v>
      </c>
      <c r="H16" s="152">
        <f>'[4]Per User Per Month'!H16</f>
        <v>187521</v>
      </c>
      <c r="I16" s="152">
        <f>'[4]Per User Per Month'!I16</f>
        <v>192890</v>
      </c>
      <c r="J16" s="152">
        <f>'[4]Per User Per Month'!J16</f>
        <v>229791</v>
      </c>
      <c r="K16" s="152">
        <f>'[4]Per User Per Month'!K16</f>
        <v>217068</v>
      </c>
      <c r="L16" s="152">
        <f>'[4]Per User Per Month'!L16</f>
        <v>219673</v>
      </c>
      <c r="M16" s="152">
        <f>'[4]Per User Per Month'!M16</f>
        <v>219918</v>
      </c>
      <c r="N16" s="152">
        <f>'[4]Per User Per Month'!N16</f>
        <v>65493</v>
      </c>
      <c r="O16" s="152">
        <f>'[4]Per User Per Month'!O16</f>
        <v>165337</v>
      </c>
      <c r="P16" s="152">
        <f>'[4]Per User Per Month'!P16</f>
        <v>253358</v>
      </c>
      <c r="Q16" s="152">
        <f>'[4]Per User Per Month'!Q16</f>
        <v>237372</v>
      </c>
      <c r="R16" s="152">
        <f>'[4]Per User Per Month'!R16</f>
        <v>254621</v>
      </c>
      <c r="S16" s="152">
        <f>'[4]Per User Per Month'!S16</f>
        <v>250914</v>
      </c>
      <c r="T16" s="152">
        <f>'[4]Per User Per Month'!T16</f>
        <v>250988</v>
      </c>
      <c r="U16" s="152">
        <f>'[4]Per User Per Month'!U16</f>
        <v>257195</v>
      </c>
      <c r="V16" s="152">
        <f>'[4]Per User Per Month'!V16</f>
        <v>250856</v>
      </c>
      <c r="W16" s="152">
        <f>'[4]Per User Per Month'!W16</f>
        <v>257930</v>
      </c>
      <c r="X16" s="152">
        <f>'[4]Per User Per Month'!X16</f>
        <v>261164</v>
      </c>
      <c r="Y16" s="152">
        <f>'[4]Per User Per Month'!Y16</f>
        <v>238973</v>
      </c>
      <c r="Z16" s="152">
        <f>'[4]Per User Per Month'!Z16</f>
        <v>320189</v>
      </c>
      <c r="AA16" s="152">
        <f>'[4]Per User Per Month'!AA16</f>
        <v>184488</v>
      </c>
      <c r="AB16" s="152">
        <f>'[4]Per User Per Month'!AB16</f>
        <v>239593</v>
      </c>
      <c r="AC16" s="152">
        <f>'[4]Per User Per Month'!AC16</f>
        <v>278271</v>
      </c>
      <c r="AD16" s="152">
        <f>'[4]Per User Per Month'!AD16</f>
        <v>272224</v>
      </c>
      <c r="AE16" s="152">
        <f>'[4]Per User Per Month'!AE16</f>
        <v>264071</v>
      </c>
      <c r="AF16" s="152">
        <f>'[4]Per User Per Month'!AF16</f>
        <v>264975</v>
      </c>
      <c r="AG16" s="152">
        <f>'[4]Per User Per Month'!AG16</f>
        <v>276117</v>
      </c>
      <c r="AH16" s="152">
        <f>'[4]Per User Per Month'!AH16</f>
        <v>265096</v>
      </c>
      <c r="AI16" s="152">
        <f>'[4]Per User Per Month'!AI16</f>
        <v>270555</v>
      </c>
      <c r="AJ16" s="152">
        <f>'[4]Per User Per Month'!AJ16</f>
        <v>267314</v>
      </c>
      <c r="AK16" s="152">
        <f>'[4]Per User Per Month'!AK16</f>
        <v>273518</v>
      </c>
      <c r="AL16" s="152">
        <f>'[4]Per User Per Month'!AL16</f>
        <v>323719</v>
      </c>
      <c r="AM16" s="152">
        <f>'[4]Per User Per Month'!AM16</f>
        <v>203964</v>
      </c>
      <c r="AN16" s="152">
        <f>'[4]Per User Per Month'!AN16</f>
        <v>274419</v>
      </c>
      <c r="AO16" s="152">
        <f>'[4]Per User Per Month'!AO16</f>
        <v>279897</v>
      </c>
      <c r="AP16" s="152">
        <f>'[4]Per User Per Month'!AP16</f>
        <v>279005</v>
      </c>
      <c r="AQ16" s="152">
        <f>'[4]Per User Per Month'!AQ16</f>
        <v>241866</v>
      </c>
      <c r="AR16" s="152">
        <f>'[4]Per User Per Month'!AR16</f>
        <v>242805</v>
      </c>
      <c r="AS16" s="152">
        <f>'[4]Per User Per Month'!AS16</f>
        <v>236773</v>
      </c>
      <c r="AT16" s="152">
        <f>'[4]Per User Per Month'!AT16</f>
        <v>245888</v>
      </c>
      <c r="AU16" s="152">
        <f>'[4]Per User Per Month'!AU16</f>
        <v>245482</v>
      </c>
      <c r="AV16" s="152">
        <f>'[4]Per User Per Month'!AV16</f>
        <v>252375</v>
      </c>
      <c r="AW16" s="152">
        <f>'[4]Per User Per Month'!AW16</f>
        <v>246017</v>
      </c>
      <c r="AX16" s="152">
        <f>'[4]Per User Per Month'!AX16</f>
        <v>335632</v>
      </c>
      <c r="AY16" s="152">
        <f>'[4]Per User Per Month'!AY16</f>
        <v>222025</v>
      </c>
      <c r="AZ16" s="152">
        <f>'[4]Per User Per Month'!AZ16</f>
        <v>204515</v>
      </c>
      <c r="BA16" s="152">
        <f>'[4]Per User Per Month'!BA16</f>
        <v>256391</v>
      </c>
      <c r="BB16" s="152">
        <f>'[4]Per User Per Month'!BB16</f>
        <v>254868</v>
      </c>
      <c r="BC16" s="152">
        <f>'[4]Per User Per Month'!BC16</f>
        <v>264141</v>
      </c>
      <c r="BD16" s="152">
        <f>'[4]Per User Per Month'!BD16</f>
        <v>254302</v>
      </c>
    </row>
    <row r="17" spans="1:56" ht="12.75">
      <c r="A17" s="964"/>
      <c r="B17" s="134" t="s">
        <v>13</v>
      </c>
      <c r="C17" s="153">
        <f>'[4]Per User Per Month'!C17</f>
        <v>608</v>
      </c>
      <c r="D17" s="154">
        <f>'[4]Per User Per Month'!D17</f>
        <v>1012</v>
      </c>
      <c r="E17" s="154">
        <f>'[4]Per User Per Month'!E17</f>
        <v>966</v>
      </c>
      <c r="F17" s="154">
        <f>'[4]Per User Per Month'!F17</f>
        <v>1083</v>
      </c>
      <c r="G17" s="154">
        <f>'[4]Per User Per Month'!G17</f>
        <v>1119</v>
      </c>
      <c r="H17" s="154">
        <f>'[4]Per User Per Month'!H17</f>
        <v>1208</v>
      </c>
      <c r="I17" s="154">
        <f>'[4]Per User Per Month'!I17</f>
        <v>1061</v>
      </c>
      <c r="J17" s="154">
        <f>'[4]Per User Per Month'!J17</f>
        <v>1225</v>
      </c>
      <c r="K17" s="154">
        <f>'[4]Per User Per Month'!K17</f>
        <v>526</v>
      </c>
      <c r="L17" s="154">
        <f>'[4]Per User Per Month'!L17</f>
        <v>1007</v>
      </c>
      <c r="M17" s="154">
        <f>'[4]Per User Per Month'!M17</f>
        <v>965</v>
      </c>
      <c r="N17" s="154">
        <f>'[4]Per User Per Month'!N17</f>
        <v>264</v>
      </c>
      <c r="O17" s="154">
        <f>'[4]Per User Per Month'!O17</f>
        <v>526</v>
      </c>
      <c r="P17" s="154">
        <f>'[4]Per User Per Month'!P17</f>
        <v>888</v>
      </c>
      <c r="Q17" s="154">
        <f>'[4]Per User Per Month'!Q17</f>
        <v>508</v>
      </c>
      <c r="R17" s="154">
        <f>'[4]Per User Per Month'!R17</f>
        <v>1098</v>
      </c>
      <c r="S17" s="154">
        <f>'[4]Per User Per Month'!S17</f>
        <v>1139</v>
      </c>
      <c r="T17" s="154">
        <f>'[4]Per User Per Month'!T17</f>
        <v>1353</v>
      </c>
      <c r="U17" s="154">
        <f>'[4]Per User Per Month'!U17</f>
        <v>1573</v>
      </c>
      <c r="V17" s="154">
        <f>'[4]Per User Per Month'!V17</f>
        <v>1509</v>
      </c>
      <c r="W17" s="154">
        <f>'[4]Per User Per Month'!W17</f>
        <v>1645</v>
      </c>
      <c r="X17" s="154">
        <f>'[4]Per User Per Month'!X17</f>
        <v>1795</v>
      </c>
      <c r="Y17" s="154">
        <f>'[4]Per User Per Month'!Y17</f>
        <v>1963</v>
      </c>
      <c r="Z17" s="154">
        <f>'[4]Per User Per Month'!Z17</f>
        <v>2824</v>
      </c>
      <c r="AA17" s="154">
        <f>'[4]Per User Per Month'!AA17</f>
        <v>1579</v>
      </c>
      <c r="AB17" s="154">
        <f>'[4]Per User Per Month'!AB17</f>
        <v>2181</v>
      </c>
      <c r="AC17" s="154">
        <f>'[4]Per User Per Month'!AC17</f>
        <v>2514</v>
      </c>
      <c r="AD17" s="154">
        <f>'[4]Per User Per Month'!AD17</f>
        <v>2402</v>
      </c>
      <c r="AE17" s="154">
        <f>'[4]Per User Per Month'!AE17</f>
        <v>2412</v>
      </c>
      <c r="AF17" s="154">
        <f>'[4]Per User Per Month'!AF17</f>
        <v>2558</v>
      </c>
      <c r="AG17" s="154">
        <f>'[4]Per User Per Month'!AG17</f>
        <v>2198</v>
      </c>
      <c r="AH17" s="154">
        <f>'[4]Per User Per Month'!AH17</f>
        <v>2434</v>
      </c>
      <c r="AI17" s="154">
        <f>'[4]Per User Per Month'!AI17</f>
        <v>2370</v>
      </c>
      <c r="AJ17" s="154">
        <f>'[4]Per User Per Month'!AJ17</f>
        <v>2928</v>
      </c>
      <c r="AK17" s="154">
        <f>'[4]Per User Per Month'!AK17</f>
        <v>2559</v>
      </c>
      <c r="AL17" s="154">
        <f>'[4]Per User Per Month'!AL17</f>
        <v>2852</v>
      </c>
      <c r="AM17" s="154">
        <f>'[4]Per User Per Month'!AM17</f>
        <v>1819</v>
      </c>
      <c r="AN17" s="154">
        <f>'[4]Per User Per Month'!AN17</f>
        <v>2617</v>
      </c>
      <c r="AO17" s="154">
        <f>'[4]Per User Per Month'!AO17</f>
        <v>2599</v>
      </c>
      <c r="AP17" s="154">
        <f>'[4]Per User Per Month'!AP17</f>
        <v>2665</v>
      </c>
      <c r="AQ17" s="154">
        <f>'[4]Per User Per Month'!AQ17</f>
        <v>2332</v>
      </c>
      <c r="AR17" s="154">
        <f>'[4]Per User Per Month'!AR17</f>
        <v>2398</v>
      </c>
      <c r="AS17" s="154">
        <f>'[4]Per User Per Month'!AS17</f>
        <v>2188</v>
      </c>
      <c r="AT17" s="154">
        <f>'[4]Per User Per Month'!AT17</f>
        <v>2591</v>
      </c>
      <c r="AU17" s="154">
        <f>'[4]Per User Per Month'!AU17</f>
        <v>2561</v>
      </c>
      <c r="AV17" s="154">
        <f>'[4]Per User Per Month'!AV17</f>
        <v>2667</v>
      </c>
      <c r="AW17" s="154">
        <f>'[4]Per User Per Month'!AW17</f>
        <v>2288</v>
      </c>
      <c r="AX17" s="154">
        <f>'[4]Per User Per Month'!AX17</f>
        <v>3443</v>
      </c>
      <c r="AY17" s="154">
        <f>'[4]Per User Per Month'!AY17</f>
        <v>1978</v>
      </c>
      <c r="AZ17" s="154">
        <f>'[4]Per User Per Month'!AZ17</f>
        <v>1991</v>
      </c>
      <c r="BA17" s="154">
        <f>'[4]Per User Per Month'!BA17</f>
        <v>2099</v>
      </c>
      <c r="BB17" s="154">
        <f>'[4]Per User Per Month'!BB17</f>
        <v>2399</v>
      </c>
      <c r="BC17" s="154">
        <f>'[4]Per User Per Month'!BC17</f>
        <v>2273</v>
      </c>
      <c r="BD17" s="154">
        <f>'[4]Per User Per Month'!BD17</f>
        <v>2836</v>
      </c>
    </row>
    <row r="18" spans="1:56" ht="13.5" thickBot="1">
      <c r="A18" s="964"/>
      <c r="B18" s="137" t="s">
        <v>40</v>
      </c>
      <c r="C18" s="155">
        <f>'[4]Per User Per Month'!C18</f>
        <v>1371051</v>
      </c>
      <c r="D18" s="156">
        <f>'[4]Per User Per Month'!D18</f>
        <v>1620552</v>
      </c>
      <c r="E18" s="156">
        <f>'[4]Per User Per Month'!E18</f>
        <v>1390392</v>
      </c>
      <c r="F18" s="156">
        <f>'[4]Per User Per Month'!F18</f>
        <v>1526406</v>
      </c>
      <c r="G18" s="156">
        <f>'[4]Per User Per Month'!G18</f>
        <v>1475349</v>
      </c>
      <c r="H18" s="156">
        <f>'[4]Per User Per Month'!H18</f>
        <v>1470625</v>
      </c>
      <c r="I18" s="156">
        <f>'[4]Per User Per Month'!I18</f>
        <v>1490879</v>
      </c>
      <c r="J18" s="156">
        <f>'[4]Per User Per Month'!J18</f>
        <v>1267644</v>
      </c>
      <c r="K18" s="156">
        <f>'[4]Per User Per Month'!K18</f>
        <v>1615768</v>
      </c>
      <c r="L18" s="156">
        <f>'[4]Per User Per Month'!L18</f>
        <v>1524253</v>
      </c>
      <c r="M18" s="156">
        <f>'[4]Per User Per Month'!M18</f>
        <v>1627273</v>
      </c>
      <c r="N18" s="156">
        <f>'[4]Per User Per Month'!N18</f>
        <v>23454</v>
      </c>
      <c r="O18" s="156">
        <f>'[4]Per User Per Month'!O18</f>
        <v>1508187</v>
      </c>
      <c r="P18" s="156">
        <f>'[4]Per User Per Month'!P18</f>
        <v>1750981</v>
      </c>
      <c r="Q18" s="156">
        <f>'[4]Per User Per Month'!Q18</f>
        <v>1438464</v>
      </c>
      <c r="R18" s="156">
        <f>'[4]Per User Per Month'!R18</f>
        <v>1660593</v>
      </c>
      <c r="S18" s="156">
        <f>'[4]Per User Per Month'!S18</f>
        <v>1566923</v>
      </c>
      <c r="T18" s="156">
        <f>'[4]Per User Per Month'!T18</f>
        <v>1478782</v>
      </c>
      <c r="U18" s="156">
        <f>'[4]Per User Per Month'!U18</f>
        <v>1602667</v>
      </c>
      <c r="V18" s="156">
        <f>'[4]Per User Per Month'!V18</f>
        <v>1466677</v>
      </c>
      <c r="W18" s="156">
        <f>'[4]Per User Per Month'!W18</f>
        <v>1517435</v>
      </c>
      <c r="X18" s="156">
        <f>'[4]Per User Per Month'!X18</f>
        <v>1633631</v>
      </c>
      <c r="Y18" s="156">
        <f>'[4]Per User Per Month'!Y18</f>
        <v>1865823</v>
      </c>
      <c r="Z18" s="156">
        <f>'[4]Per User Per Month'!Z18</f>
        <v>1634744</v>
      </c>
      <c r="AA18" s="156">
        <f>'[4]Per User Per Month'!AA18</f>
        <v>1699862</v>
      </c>
      <c r="AB18" s="156">
        <f>'[4]Per User Per Month'!AB18</f>
        <v>1710450</v>
      </c>
      <c r="AC18" s="156">
        <f>'[4]Per User Per Month'!AC18</f>
        <v>1535137</v>
      </c>
      <c r="AD18" s="156">
        <f>'[4]Per User Per Month'!AD18</f>
        <v>1862415</v>
      </c>
      <c r="AE18" s="156">
        <f>'[4]Per User Per Month'!AE18</f>
        <v>1570243</v>
      </c>
      <c r="AF18" s="156">
        <f>'[4]Per User Per Month'!AF18</f>
        <v>1563765</v>
      </c>
      <c r="AG18" s="156">
        <f>'[4]Per User Per Month'!AG18</f>
        <v>1702577</v>
      </c>
      <c r="AH18" s="156">
        <f>'[4]Per User Per Month'!AH18</f>
        <v>1435889</v>
      </c>
      <c r="AI18" s="156">
        <f>'[4]Per User Per Month'!AI18</f>
        <v>1687377</v>
      </c>
      <c r="AJ18" s="156">
        <f>'[4]Per User Per Month'!AJ18</f>
        <v>1661075</v>
      </c>
      <c r="AK18" s="156">
        <f>'[4]Per User Per Month'!AK18</f>
        <v>1642228</v>
      </c>
      <c r="AL18" s="156">
        <f>'[4]Per User Per Month'!AL18</f>
        <v>1649197</v>
      </c>
      <c r="AM18" s="156">
        <f>'[4]Per User Per Month'!AM18</f>
        <v>1879967</v>
      </c>
      <c r="AN18" s="156">
        <f>'[4]Per User Per Month'!AN18</f>
        <v>1844810</v>
      </c>
      <c r="AO18" s="156">
        <f>'[4]Per User Per Month'!AO18</f>
        <v>1831809</v>
      </c>
      <c r="AP18" s="156">
        <f>'[4]Per User Per Month'!AP18</f>
        <v>2013924</v>
      </c>
      <c r="AQ18" s="156">
        <f>'[4]Per User Per Month'!AQ18</f>
        <v>1814769</v>
      </c>
      <c r="AR18" s="156">
        <f>'[4]Per User Per Month'!AR18</f>
        <v>1947354</v>
      </c>
      <c r="AS18" s="156">
        <f>'[4]Per User Per Month'!AS18</f>
        <v>1882316</v>
      </c>
      <c r="AT18" s="156">
        <f>'[4]Per User Per Month'!AT18</f>
        <v>1940604</v>
      </c>
      <c r="AU18" s="156">
        <f>'[4]Per User Per Month'!AU18</f>
        <v>2156472</v>
      </c>
      <c r="AV18" s="156">
        <f>'[4]Per User Per Month'!AV18</f>
        <v>1997765</v>
      </c>
      <c r="AW18" s="156">
        <f>'[4]Per User Per Month'!AW18</f>
        <v>1922899</v>
      </c>
      <c r="AX18" s="156">
        <f>'[4]Per User Per Month'!AX18</f>
        <v>1846530</v>
      </c>
      <c r="AY18" s="156">
        <f>'[4]Per User Per Month'!AY18</f>
        <v>2332642</v>
      </c>
      <c r="AZ18" s="156">
        <f>'[4]Per User Per Month'!AZ18</f>
        <v>2110752</v>
      </c>
      <c r="BA18" s="156">
        <f>'[4]Per User Per Month'!BA18</f>
        <v>2114025</v>
      </c>
      <c r="BB18" s="156">
        <f>'[4]Per User Per Month'!BB18</f>
        <v>2013519</v>
      </c>
      <c r="BC18" s="156">
        <f>'[4]Per User Per Month'!BC18</f>
        <v>2098942</v>
      </c>
      <c r="BD18" s="156">
        <f>'[4]Per User Per Month'!BD18</f>
        <v>2188626</v>
      </c>
    </row>
    <row r="19" spans="1:56" ht="13.5" thickTop="1">
      <c r="A19" s="964"/>
      <c r="B19" s="134" t="s">
        <v>15</v>
      </c>
      <c r="C19" s="157">
        <f aca="true" t="shared" si="7" ref="C19:AH19">SUM(C16:C18)</f>
        <v>1535905</v>
      </c>
      <c r="D19" s="158">
        <f t="shared" si="7"/>
        <v>1830378</v>
      </c>
      <c r="E19" s="158">
        <f t="shared" si="7"/>
        <v>1598936</v>
      </c>
      <c r="F19" s="158">
        <f t="shared" si="7"/>
        <v>1720862</v>
      </c>
      <c r="G19" s="158">
        <f t="shared" si="7"/>
        <v>1689478</v>
      </c>
      <c r="H19" s="158">
        <f t="shared" si="7"/>
        <v>1659354</v>
      </c>
      <c r="I19" s="158">
        <f t="shared" si="7"/>
        <v>1684830</v>
      </c>
      <c r="J19" s="158">
        <f t="shared" si="7"/>
        <v>1498660</v>
      </c>
      <c r="K19" s="158">
        <f t="shared" si="7"/>
        <v>1833362</v>
      </c>
      <c r="L19" s="158">
        <f t="shared" si="7"/>
        <v>1744933</v>
      </c>
      <c r="M19" s="158">
        <f t="shared" si="7"/>
        <v>1848156</v>
      </c>
      <c r="N19" s="158">
        <f t="shared" si="7"/>
        <v>89211</v>
      </c>
      <c r="O19" s="158">
        <f t="shared" si="7"/>
        <v>1674050</v>
      </c>
      <c r="P19" s="158">
        <f t="shared" si="7"/>
        <v>2005227</v>
      </c>
      <c r="Q19" s="158">
        <f t="shared" si="7"/>
        <v>1676344</v>
      </c>
      <c r="R19" s="158">
        <f t="shared" si="7"/>
        <v>1916312</v>
      </c>
      <c r="S19" s="158">
        <f t="shared" si="7"/>
        <v>1818976</v>
      </c>
      <c r="T19" s="158">
        <f t="shared" si="7"/>
        <v>1731123</v>
      </c>
      <c r="U19" s="158">
        <f t="shared" si="7"/>
        <v>1861435</v>
      </c>
      <c r="V19" s="158">
        <f t="shared" si="7"/>
        <v>1719042</v>
      </c>
      <c r="W19" s="158">
        <f t="shared" si="7"/>
        <v>1777010</v>
      </c>
      <c r="X19" s="158">
        <f t="shared" si="7"/>
        <v>1896590</v>
      </c>
      <c r="Y19" s="158">
        <f t="shared" si="7"/>
        <v>2106759</v>
      </c>
      <c r="Z19" s="158">
        <f t="shared" si="7"/>
        <v>1957757</v>
      </c>
      <c r="AA19" s="158">
        <f t="shared" si="7"/>
        <v>1885929</v>
      </c>
      <c r="AB19" s="158">
        <f t="shared" si="7"/>
        <v>1952224</v>
      </c>
      <c r="AC19" s="158">
        <f t="shared" si="7"/>
        <v>1815922</v>
      </c>
      <c r="AD19" s="158">
        <f t="shared" si="7"/>
        <v>2137041</v>
      </c>
      <c r="AE19" s="158">
        <f t="shared" si="7"/>
        <v>1836726</v>
      </c>
      <c r="AF19" s="158">
        <f t="shared" si="7"/>
        <v>1831298</v>
      </c>
      <c r="AG19" s="158">
        <f t="shared" si="7"/>
        <v>1980892</v>
      </c>
      <c r="AH19" s="158">
        <f t="shared" si="7"/>
        <v>1703419</v>
      </c>
      <c r="AI19" s="158">
        <f aca="true" t="shared" si="8" ref="AI19:BD19">SUM(AI16:AI18)</f>
        <v>1960302</v>
      </c>
      <c r="AJ19" s="158">
        <f t="shared" si="8"/>
        <v>1931317</v>
      </c>
      <c r="AK19" s="158">
        <f t="shared" si="8"/>
        <v>1918305</v>
      </c>
      <c r="AL19" s="158">
        <f t="shared" si="8"/>
        <v>1975768</v>
      </c>
      <c r="AM19" s="158">
        <f t="shared" si="8"/>
        <v>2085750</v>
      </c>
      <c r="AN19" s="158">
        <f t="shared" si="8"/>
        <v>2121846</v>
      </c>
      <c r="AO19" s="158">
        <f t="shared" si="8"/>
        <v>2114305</v>
      </c>
      <c r="AP19" s="158">
        <f t="shared" si="8"/>
        <v>2295594</v>
      </c>
      <c r="AQ19" s="158">
        <f t="shared" si="8"/>
        <v>2058967</v>
      </c>
      <c r="AR19" s="158">
        <f t="shared" si="8"/>
        <v>2192557</v>
      </c>
      <c r="AS19" s="158">
        <f t="shared" si="8"/>
        <v>2121277</v>
      </c>
      <c r="AT19" s="158">
        <f t="shared" si="8"/>
        <v>2189083</v>
      </c>
      <c r="AU19" s="158">
        <f t="shared" si="8"/>
        <v>2404515</v>
      </c>
      <c r="AV19" s="158">
        <f t="shared" si="8"/>
        <v>2252807</v>
      </c>
      <c r="AW19" s="158">
        <f t="shared" si="8"/>
        <v>2171204</v>
      </c>
      <c r="AX19" s="158">
        <f t="shared" si="8"/>
        <v>2185605</v>
      </c>
      <c r="AY19" s="158">
        <f t="shared" si="8"/>
        <v>2556645</v>
      </c>
      <c r="AZ19" s="158">
        <f t="shared" si="8"/>
        <v>2317258</v>
      </c>
      <c r="BA19" s="158">
        <f t="shared" si="8"/>
        <v>2372515</v>
      </c>
      <c r="BB19" s="158">
        <f t="shared" si="8"/>
        <v>2270786</v>
      </c>
      <c r="BC19" s="158">
        <f t="shared" si="8"/>
        <v>2365356</v>
      </c>
      <c r="BD19" s="159">
        <f t="shared" si="8"/>
        <v>2445764</v>
      </c>
    </row>
    <row r="20" spans="1:56" ht="12.75">
      <c r="A20" s="964"/>
      <c r="B20" s="134"/>
      <c r="C20" s="160"/>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2"/>
    </row>
    <row r="21" spans="1:56" ht="12.75">
      <c r="A21" s="964"/>
      <c r="B21" s="134" t="s">
        <v>41</v>
      </c>
      <c r="C21" s="163">
        <f aca="true" t="shared" si="9" ref="C21:AF21">C19/C6</f>
        <v>3.7651005559750153</v>
      </c>
      <c r="D21" s="164">
        <f t="shared" si="9"/>
        <v>4.479972783055004</v>
      </c>
      <c r="E21" s="164">
        <f t="shared" si="9"/>
        <v>3.9099908054072032</v>
      </c>
      <c r="F21" s="164">
        <f t="shared" si="9"/>
        <v>4.200943762404275</v>
      </c>
      <c r="G21" s="164">
        <f t="shared" si="9"/>
        <v>4.147668241139906</v>
      </c>
      <c r="H21" s="164">
        <f t="shared" si="9"/>
        <v>4.082945589563274</v>
      </c>
      <c r="I21" s="164">
        <f t="shared" si="9"/>
        <v>4.152497048595279</v>
      </c>
      <c r="J21" s="164">
        <f t="shared" si="9"/>
        <v>3.70035851497763</v>
      </c>
      <c r="K21" s="164">
        <f t="shared" si="9"/>
        <v>4.497635098668394</v>
      </c>
      <c r="L21" s="164">
        <f t="shared" si="9"/>
        <v>4.278170196803385</v>
      </c>
      <c r="M21" s="164">
        <f t="shared" si="9"/>
        <v>4.54160451566451</v>
      </c>
      <c r="N21" s="164">
        <f t="shared" si="9"/>
        <v>0.21979215941343425</v>
      </c>
      <c r="O21" s="164">
        <f t="shared" si="9"/>
        <v>4.111619521995525</v>
      </c>
      <c r="P21" s="164">
        <f t="shared" si="9"/>
        <v>4.920560954063604</v>
      </c>
      <c r="Q21" s="164">
        <f t="shared" si="9"/>
        <v>4.112869708159034</v>
      </c>
      <c r="R21" s="164">
        <f t="shared" si="9"/>
        <v>4.689808424617975</v>
      </c>
      <c r="S21" s="164">
        <f t="shared" si="9"/>
        <v>4.481351272114492</v>
      </c>
      <c r="T21" s="164">
        <f t="shared" si="9"/>
        <v>4.258364225394381</v>
      </c>
      <c r="U21" s="164">
        <f t="shared" si="9"/>
        <v>4.595852107894574</v>
      </c>
      <c r="V21" s="164">
        <f t="shared" si="9"/>
        <v>4.263031812004642</v>
      </c>
      <c r="W21" s="164">
        <f t="shared" si="9"/>
        <v>4.3713162581546605</v>
      </c>
      <c r="X21" s="164">
        <f t="shared" si="9"/>
        <v>4.693960385992788</v>
      </c>
      <c r="Y21" s="164">
        <f t="shared" si="9"/>
        <v>5.20021770843361</v>
      </c>
      <c r="Z21" s="164">
        <f t="shared" si="9"/>
        <v>4.839476539962773</v>
      </c>
      <c r="AA21" s="164">
        <f t="shared" si="9"/>
        <v>4.674099408899959</v>
      </c>
      <c r="AB21" s="164">
        <f t="shared" si="9"/>
        <v>4.785284976125344</v>
      </c>
      <c r="AC21" s="164">
        <f t="shared" si="9"/>
        <v>4.4657187263301825</v>
      </c>
      <c r="AD21" s="164">
        <f t="shared" si="9"/>
        <v>5.247401517960403</v>
      </c>
      <c r="AE21" s="164">
        <f t="shared" si="9"/>
        <v>4.511820423884528</v>
      </c>
      <c r="AF21" s="164">
        <f t="shared" si="9"/>
        <v>4.505237624298247</v>
      </c>
      <c r="AG21" s="165" t="s">
        <v>35</v>
      </c>
      <c r="AH21" s="164">
        <f aca="true" t="shared" si="10" ref="AH21:BD21">AH19/AH6</f>
        <v>4.284565524145373</v>
      </c>
      <c r="AI21" s="164">
        <f t="shared" si="10"/>
        <v>4.901845660659497</v>
      </c>
      <c r="AJ21" s="164">
        <f t="shared" si="10"/>
        <v>4.8294757215517805</v>
      </c>
      <c r="AK21" s="164">
        <f t="shared" si="10"/>
        <v>4.765122760649027</v>
      </c>
      <c r="AL21" s="164">
        <f t="shared" si="10"/>
        <v>4.907594251280447</v>
      </c>
      <c r="AM21" s="164">
        <f t="shared" si="10"/>
        <v>5.188910422103527</v>
      </c>
      <c r="AN21" s="164">
        <f t="shared" si="10"/>
        <v>5.228423794258172</v>
      </c>
      <c r="AO21" s="164">
        <f t="shared" si="10"/>
        <v>5.196767850559175</v>
      </c>
      <c r="AP21" s="164">
        <f t="shared" si="10"/>
        <v>5.632018881395103</v>
      </c>
      <c r="AQ21" s="164">
        <f t="shared" si="10"/>
        <v>5.031012449450832</v>
      </c>
      <c r="AR21" s="164">
        <f t="shared" si="10"/>
        <v>5.395376706851027</v>
      </c>
      <c r="AS21" s="164">
        <f t="shared" si="10"/>
        <v>5.172647801119253</v>
      </c>
      <c r="AT21" s="164">
        <f t="shared" si="10"/>
        <v>5.3203590194772685</v>
      </c>
      <c r="AU21" s="164">
        <f t="shared" si="10"/>
        <v>5.814060048021007</v>
      </c>
      <c r="AV21" s="164">
        <f t="shared" si="10"/>
        <v>5.430099259052146</v>
      </c>
      <c r="AW21" s="164">
        <f t="shared" si="10"/>
        <v>5.158552984837037</v>
      </c>
      <c r="AX21" s="164">
        <f t="shared" si="10"/>
        <v>5.216278398174689</v>
      </c>
      <c r="AY21" s="164">
        <f t="shared" si="10"/>
        <v>6.033166967540972</v>
      </c>
      <c r="AZ21" s="164">
        <f t="shared" si="10"/>
        <v>5.413357379638044</v>
      </c>
      <c r="BA21" s="164">
        <f t="shared" si="10"/>
        <v>5.539531810370592</v>
      </c>
      <c r="BB21" s="164">
        <f t="shared" si="10"/>
        <v>5.26432118399273</v>
      </c>
      <c r="BC21" s="164">
        <f t="shared" si="10"/>
        <v>5.452063635483559</v>
      </c>
      <c r="BD21" s="166">
        <f t="shared" si="10"/>
        <v>5.640196388173354</v>
      </c>
    </row>
    <row r="22" spans="1:56" ht="13.5" thickBot="1">
      <c r="A22" s="965"/>
      <c r="B22" s="146" t="s">
        <v>42</v>
      </c>
      <c r="C22" s="167">
        <f aca="true" t="shared" si="11" ref="C22:AH22">C19/C12</f>
        <v>9.47411113030176</v>
      </c>
      <c r="D22" s="168">
        <f t="shared" si="11"/>
        <v>8.316913471980516</v>
      </c>
      <c r="E22" s="168">
        <f t="shared" si="11"/>
        <v>7.749185794044665</v>
      </c>
      <c r="F22" s="168">
        <f t="shared" si="11"/>
        <v>7.857530318527177</v>
      </c>
      <c r="G22" s="168">
        <f t="shared" si="11"/>
        <v>7.829305478963247</v>
      </c>
      <c r="H22" s="168">
        <f t="shared" si="11"/>
        <v>8.525859854284628</v>
      </c>
      <c r="I22" s="168">
        <f t="shared" si="11"/>
        <v>7.7871602884082085</v>
      </c>
      <c r="J22" s="168">
        <f t="shared" si="11"/>
        <v>6.8492950343913535</v>
      </c>
      <c r="K22" s="168">
        <f t="shared" si="11"/>
        <v>9.365881818042492</v>
      </c>
      <c r="L22" s="168">
        <f t="shared" si="11"/>
        <v>12.13393738786977</v>
      </c>
      <c r="M22" s="168">
        <f t="shared" si="11"/>
        <v>8.911543042302148</v>
      </c>
      <c r="N22" s="168">
        <f t="shared" si="11"/>
        <v>1.9332755444793586</v>
      </c>
      <c r="O22" s="168">
        <f t="shared" si="11"/>
        <v>10.303811804098013</v>
      </c>
      <c r="P22" s="168">
        <f t="shared" si="11"/>
        <v>9.148768135778813</v>
      </c>
      <c r="Q22" s="168">
        <f t="shared" si="11"/>
        <v>8.349698904700473</v>
      </c>
      <c r="R22" s="168">
        <f t="shared" si="11"/>
        <v>8.708965228891241</v>
      </c>
      <c r="S22" s="168">
        <f t="shared" si="11"/>
        <v>8.506327219670966</v>
      </c>
      <c r="T22" s="168">
        <f t="shared" si="11"/>
        <v>8.296421434014349</v>
      </c>
      <c r="U22" s="168">
        <f t="shared" si="11"/>
        <v>8.285159188324261</v>
      </c>
      <c r="V22" s="168">
        <f t="shared" si="11"/>
        <v>7.80021235661391</v>
      </c>
      <c r="W22" s="168">
        <f t="shared" si="11"/>
        <v>8.022727170119685</v>
      </c>
      <c r="X22" s="168">
        <f t="shared" si="11"/>
        <v>8.074684627534793</v>
      </c>
      <c r="Y22" s="168">
        <f t="shared" si="11"/>
        <v>9.655793680621121</v>
      </c>
      <c r="Z22" s="168">
        <f t="shared" si="11"/>
        <v>7.190128689162786</v>
      </c>
      <c r="AA22" s="168">
        <f t="shared" si="11"/>
        <v>10.681821528702104</v>
      </c>
      <c r="AB22" s="168">
        <f t="shared" si="11"/>
        <v>9.130819527983311</v>
      </c>
      <c r="AC22" s="168">
        <f t="shared" si="11"/>
        <v>7.530852524146626</v>
      </c>
      <c r="AD22" s="168">
        <f t="shared" si="11"/>
        <v>8.98225859329685</v>
      </c>
      <c r="AE22" s="168">
        <f t="shared" si="11"/>
        <v>8.214889192029878</v>
      </c>
      <c r="AF22" s="168">
        <f t="shared" si="11"/>
        <v>8.310105731270136</v>
      </c>
      <c r="AG22" s="168">
        <f t="shared" si="11"/>
        <v>8.704692265101114</v>
      </c>
      <c r="AH22" s="168">
        <f t="shared" si="11"/>
        <v>8.00114139701358</v>
      </c>
      <c r="AI22" s="168">
        <f aca="true" t="shared" si="12" ref="AI22:BD22">AI19/AI12</f>
        <v>8.77449878921619</v>
      </c>
      <c r="AJ22" s="168">
        <f t="shared" si="12"/>
        <v>8.209078234849065</v>
      </c>
      <c r="AK22" s="168">
        <f t="shared" si="12"/>
        <v>8.119603311661926</v>
      </c>
      <c r="AL22" s="168">
        <f t="shared" si="12"/>
        <v>7.256276534794552</v>
      </c>
      <c r="AM22" s="168">
        <f t="shared" si="12"/>
        <v>11.073857572909864</v>
      </c>
      <c r="AN22" s="168">
        <f t="shared" si="12"/>
        <v>9.034052590347082</v>
      </c>
      <c r="AO22" s="168">
        <f t="shared" si="12"/>
        <v>8.982364986575128</v>
      </c>
      <c r="AP22" s="168">
        <f t="shared" si="12"/>
        <v>9.600737748111715</v>
      </c>
      <c r="AQ22" s="168">
        <f t="shared" si="12"/>
        <v>9.369801360668047</v>
      </c>
      <c r="AR22" s="168">
        <f t="shared" si="12"/>
        <v>9.40446512824912</v>
      </c>
      <c r="AS22" s="168">
        <f t="shared" si="12"/>
        <v>9.675681223145622</v>
      </c>
      <c r="AT22" s="168">
        <f t="shared" si="12"/>
        <v>8.831790820772682</v>
      </c>
      <c r="AU22" s="168">
        <f t="shared" si="12"/>
        <v>9.898952681284118</v>
      </c>
      <c r="AV22" s="168">
        <f t="shared" si="12"/>
        <v>9.053489689872324</v>
      </c>
      <c r="AW22" s="168">
        <f t="shared" si="12"/>
        <v>9.151699080279542</v>
      </c>
      <c r="AX22" s="168">
        <f t="shared" si="12"/>
        <v>6.982495878752252</v>
      </c>
      <c r="AY22" s="168">
        <f t="shared" si="12"/>
        <v>11.742218609201261</v>
      </c>
      <c r="AZ22" s="168">
        <f t="shared" si="12"/>
        <v>10.899357964299993</v>
      </c>
      <c r="BA22" s="168">
        <f t="shared" si="12"/>
        <v>9.84384789328465</v>
      </c>
      <c r="BB22" s="168">
        <f t="shared" si="12"/>
        <v>9.031124721603563</v>
      </c>
      <c r="BC22" s="168">
        <f t="shared" si="12"/>
        <v>9.116773494802487</v>
      </c>
      <c r="BD22" s="169">
        <f t="shared" si="12"/>
        <v>9.929657462780492</v>
      </c>
    </row>
    <row r="23" spans="1:56" ht="15.75">
      <c r="A23" s="170"/>
      <c r="B23" s="17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row>
    <row r="24" spans="1:56" ht="12.75">
      <c r="A24" s="173" t="s">
        <v>5</v>
      </c>
      <c r="B24" s="171"/>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row>
    <row r="25" spans="1:56" ht="25.5" customHeight="1">
      <c r="A25" s="972" t="s">
        <v>43</v>
      </c>
      <c r="B25" s="972"/>
      <c r="C25" s="972"/>
      <c r="D25" s="9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row>
    <row r="26" spans="1:4" ht="12.75">
      <c r="A26" s="973" t="s">
        <v>44</v>
      </c>
      <c r="B26" s="973"/>
      <c r="C26" s="973"/>
      <c r="D26" s="973"/>
    </row>
    <row r="27" spans="1:4" ht="48" customHeight="1">
      <c r="A27" s="974" t="s">
        <v>45</v>
      </c>
      <c r="B27" s="974"/>
      <c r="C27" s="974"/>
      <c r="D27" s="974"/>
    </row>
    <row r="28" ht="12.75">
      <c r="A28" s="175" t="s">
        <v>46</v>
      </c>
    </row>
    <row r="29" ht="12.75">
      <c r="A29" s="176" t="s">
        <v>47</v>
      </c>
    </row>
    <row r="30" spans="1:2" ht="12.75">
      <c r="A30" s="966" t="s">
        <v>48</v>
      </c>
      <c r="B30" s="966"/>
    </row>
    <row r="31" spans="1:2" ht="12.75">
      <c r="A31" s="967" t="s">
        <v>49</v>
      </c>
      <c r="B31" s="967"/>
    </row>
    <row r="32" spans="1:3" ht="15.75">
      <c r="A32" s="968" t="s">
        <v>50</v>
      </c>
      <c r="B32" s="968"/>
      <c r="C32" s="179"/>
    </row>
    <row r="33" ht="12.75">
      <c r="A33" s="180"/>
    </row>
    <row r="34" ht="12.75">
      <c r="A34" s="176" t="s">
        <v>51</v>
      </c>
    </row>
    <row r="35" spans="1:4" ht="12.75">
      <c r="A35" s="181" t="s">
        <v>52</v>
      </c>
      <c r="B35" s="181"/>
      <c r="C35" s="181"/>
      <c r="D35" s="182"/>
    </row>
    <row r="36" ht="12.75">
      <c r="A36" s="180"/>
    </row>
    <row r="37" ht="13.5" thickBot="1"/>
    <row r="38" spans="1:15" s="186" customFormat="1" ht="15.75">
      <c r="A38" s="183" t="s">
        <v>53</v>
      </c>
      <c r="B38" s="184"/>
      <c r="C38" s="184"/>
      <c r="D38" s="184"/>
      <c r="E38" s="184"/>
      <c r="F38" s="184"/>
      <c r="G38" s="184"/>
      <c r="H38" s="184"/>
      <c r="I38" s="184"/>
      <c r="J38" s="184"/>
      <c r="K38" s="184"/>
      <c r="L38" s="184"/>
      <c r="M38" s="184"/>
      <c r="N38" s="184"/>
      <c r="O38" s="185"/>
    </row>
    <row r="39" spans="1:15" s="186" customFormat="1" ht="13.5" thickBot="1">
      <c r="A39" s="187"/>
      <c r="B39" s="188"/>
      <c r="C39" s="188"/>
      <c r="D39" s="188"/>
      <c r="E39" s="188"/>
      <c r="F39" s="188"/>
      <c r="G39" s="188"/>
      <c r="H39" s="188"/>
      <c r="I39" s="188"/>
      <c r="J39" s="188"/>
      <c r="K39" s="188"/>
      <c r="L39" s="188"/>
      <c r="M39" s="188"/>
      <c r="N39" s="188"/>
      <c r="O39" s="189"/>
    </row>
    <row r="40" spans="1:15" s="186" customFormat="1" ht="16.5" thickBot="1">
      <c r="A40" s="190" t="s">
        <v>54</v>
      </c>
      <c r="B40" s="191">
        <v>2.65</v>
      </c>
      <c r="C40" s="188"/>
      <c r="D40" s="188"/>
      <c r="E40" s="188"/>
      <c r="F40" s="188"/>
      <c r="G40" s="188"/>
      <c r="H40" s="188"/>
      <c r="I40" s="188"/>
      <c r="J40" s="188"/>
      <c r="K40" s="188"/>
      <c r="L40" s="188"/>
      <c r="M40" s="188"/>
      <c r="N40" s="188"/>
      <c r="O40" s="189"/>
    </row>
    <row r="41" spans="1:15" s="186" customFormat="1" ht="15.75">
      <c r="A41" s="190"/>
      <c r="B41" s="192"/>
      <c r="C41" s="188"/>
      <c r="D41" s="188"/>
      <c r="E41" s="188"/>
      <c r="F41" s="188"/>
      <c r="G41" s="188"/>
      <c r="H41" s="188"/>
      <c r="I41" s="188"/>
      <c r="J41" s="188"/>
      <c r="K41" s="188"/>
      <c r="L41" s="188"/>
      <c r="M41" s="188"/>
      <c r="N41" s="188"/>
      <c r="O41" s="189"/>
    </row>
    <row r="42" spans="1:15" s="186" customFormat="1" ht="16.5" thickBot="1">
      <c r="A42" s="193" t="s">
        <v>55</v>
      </c>
      <c r="B42" s="194"/>
      <c r="C42" s="188"/>
      <c r="D42" s="188"/>
      <c r="E42" s="188"/>
      <c r="F42" s="188"/>
      <c r="G42" s="188"/>
      <c r="H42" s="188"/>
      <c r="I42" s="188"/>
      <c r="J42" s="188"/>
      <c r="K42" s="188"/>
      <c r="L42" s="188"/>
      <c r="M42" s="188"/>
      <c r="N42" s="188"/>
      <c r="O42" s="189"/>
    </row>
    <row r="43" spans="1:15" s="186" customFormat="1" ht="12.75">
      <c r="A43" s="190" t="s">
        <v>56</v>
      </c>
      <c r="B43" s="195">
        <v>1.5</v>
      </c>
      <c r="C43" s="188"/>
      <c r="D43" s="188"/>
      <c r="E43" s="188"/>
      <c r="F43" s="188"/>
      <c r="G43" s="188"/>
      <c r="H43" s="188"/>
      <c r="I43" s="188"/>
      <c r="J43" s="188"/>
      <c r="K43" s="188"/>
      <c r="L43" s="188"/>
      <c r="M43" s="188"/>
      <c r="N43" s="188"/>
      <c r="O43" s="189"/>
    </row>
    <row r="44" spans="1:15" s="186" customFormat="1" ht="12.75">
      <c r="A44" s="190" t="s">
        <v>57</v>
      </c>
      <c r="B44" s="196">
        <v>1.5</v>
      </c>
      <c r="C44" s="188"/>
      <c r="D44" s="188"/>
      <c r="E44" s="188"/>
      <c r="F44" s="188"/>
      <c r="G44" s="188"/>
      <c r="H44" s="188"/>
      <c r="I44" s="188"/>
      <c r="J44" s="188"/>
      <c r="K44" s="188"/>
      <c r="L44" s="188"/>
      <c r="M44" s="188"/>
      <c r="N44" s="188"/>
      <c r="O44" s="189"/>
    </row>
    <row r="45" spans="1:15" s="186" customFormat="1" ht="13.5" thickBot="1">
      <c r="A45" s="190" t="s">
        <v>58</v>
      </c>
      <c r="B45" s="197">
        <v>20</v>
      </c>
      <c r="C45" s="188"/>
      <c r="D45" s="188"/>
      <c r="E45" s="188"/>
      <c r="F45" s="188"/>
      <c r="G45" s="188"/>
      <c r="H45" s="188"/>
      <c r="I45" s="188"/>
      <c r="J45" s="188"/>
      <c r="K45" s="188"/>
      <c r="L45" s="188"/>
      <c r="M45" s="188"/>
      <c r="N45" s="188"/>
      <c r="O45" s="189"/>
    </row>
    <row r="46" spans="1:15" s="186" customFormat="1" ht="13.5" thickBot="1">
      <c r="A46" s="187"/>
      <c r="B46" s="188"/>
      <c r="C46" s="188"/>
      <c r="D46" s="188"/>
      <c r="E46" s="188"/>
      <c r="F46" s="188"/>
      <c r="G46" s="188"/>
      <c r="H46" s="188"/>
      <c r="I46" s="188"/>
      <c r="J46" s="188"/>
      <c r="K46" s="188"/>
      <c r="L46" s="188"/>
      <c r="M46" s="188"/>
      <c r="N46" s="188"/>
      <c r="O46" s="189"/>
    </row>
    <row r="47" spans="1:15" s="186" customFormat="1" ht="12.75">
      <c r="A47" s="198" t="s">
        <v>1</v>
      </c>
      <c r="B47" s="199" t="s">
        <v>59</v>
      </c>
      <c r="C47" s="200" t="s">
        <v>60</v>
      </c>
      <c r="D47" s="200" t="s">
        <v>61</v>
      </c>
      <c r="E47" s="200" t="s">
        <v>62</v>
      </c>
      <c r="F47" s="200" t="s">
        <v>63</v>
      </c>
      <c r="G47" s="200" t="s">
        <v>64</v>
      </c>
      <c r="H47" s="200" t="s">
        <v>65</v>
      </c>
      <c r="I47" s="200" t="s">
        <v>66</v>
      </c>
      <c r="J47" s="200" t="s">
        <v>67</v>
      </c>
      <c r="K47" s="200" t="s">
        <v>68</v>
      </c>
      <c r="L47" s="200" t="s">
        <v>4</v>
      </c>
      <c r="M47" s="200" t="s">
        <v>69</v>
      </c>
      <c r="N47" s="201" t="s">
        <v>70</v>
      </c>
      <c r="O47" s="189"/>
    </row>
    <row r="48" spans="1:15" s="186" customFormat="1" ht="12.75">
      <c r="A48" s="202" t="s">
        <v>71</v>
      </c>
      <c r="B48" s="203">
        <f aca="true" t="shared" si="13" ref="B48:G48">AVERAGE(O7,AA7,AM7,AY7)</f>
        <v>0.009887030620921488</v>
      </c>
      <c r="C48" s="204">
        <f t="shared" si="13"/>
        <v>0.012018834088060417</v>
      </c>
      <c r="D48" s="204">
        <f t="shared" si="13"/>
        <v>0.01189671590671559</v>
      </c>
      <c r="E48" s="204">
        <f t="shared" si="13"/>
        <v>0.01332551160549092</v>
      </c>
      <c r="F48" s="204">
        <f t="shared" si="13"/>
        <v>0.016205416744326455</v>
      </c>
      <c r="G48" s="204">
        <f t="shared" si="13"/>
        <v>0.01674555429934594</v>
      </c>
      <c r="H48" s="204">
        <f aca="true" t="shared" si="14" ref="H48:M48">AVERAGE(U7,AG7,AS7)</f>
        <v>0.0037792457999994027</v>
      </c>
      <c r="I48" s="204">
        <f t="shared" si="14"/>
        <v>0.005501835878342393</v>
      </c>
      <c r="J48" s="204">
        <f t="shared" si="14"/>
        <v>0.005058932839898539</v>
      </c>
      <c r="K48" s="204">
        <f t="shared" si="14"/>
        <v>0.00593660457214696</v>
      </c>
      <c r="L48" s="204">
        <f t="shared" si="14"/>
        <v>0.011584314860616627</v>
      </c>
      <c r="M48" s="204">
        <f t="shared" si="14"/>
        <v>0.010870587001147717</v>
      </c>
      <c r="N48" s="205">
        <f>AVERAGE(B48:M48)</f>
        <v>0.010234215351417705</v>
      </c>
      <c r="O48" s="189"/>
    </row>
    <row r="49" spans="1:15" s="186" customFormat="1" ht="12.75">
      <c r="A49" s="206" t="s">
        <v>72</v>
      </c>
      <c r="B49" s="207">
        <f aca="true" t="shared" si="15" ref="B49:G49">AY6*(1+B48)</f>
        <v>427954.7775310748</v>
      </c>
      <c r="C49" s="208">
        <f t="shared" si="15"/>
        <v>433207.81817623746</v>
      </c>
      <c r="D49" s="208">
        <f t="shared" si="15"/>
        <v>433383.2206622554</v>
      </c>
      <c r="E49" s="208">
        <f t="shared" si="15"/>
        <v>437102.0127330749</v>
      </c>
      <c r="F49" s="208">
        <f t="shared" si="15"/>
        <v>440876.655232859</v>
      </c>
      <c r="G49" s="208">
        <f t="shared" si="15"/>
        <v>440892.3914563797</v>
      </c>
      <c r="H49" s="208">
        <f aca="true" t="shared" si="16" ref="H49:M49">AS6*(1+H48)</f>
        <v>411644.8498063508</v>
      </c>
      <c r="I49" s="208">
        <f t="shared" si="16"/>
        <v>413717.75237948744</v>
      </c>
      <c r="J49" s="208">
        <f t="shared" si="16"/>
        <v>415661.217795664</v>
      </c>
      <c r="K49" s="208">
        <f t="shared" si="16"/>
        <v>417336.94288526487</v>
      </c>
      <c r="L49" s="208">
        <f t="shared" si="16"/>
        <v>425769.7686189444</v>
      </c>
      <c r="M49" s="208">
        <f t="shared" si="16"/>
        <v>423551.74334171985</v>
      </c>
      <c r="N49" s="209">
        <f>AVERAGE(B49:M49)</f>
        <v>426758.26255160925</v>
      </c>
      <c r="O49" s="189"/>
    </row>
    <row r="50" spans="1:15" s="186" customFormat="1" ht="13.5" thickBot="1">
      <c r="A50" s="210" t="s">
        <v>73</v>
      </c>
      <c r="B50" s="211">
        <f aca="true" t="shared" si="17" ref="B50:N50">$B$40</f>
        <v>2.65</v>
      </c>
      <c r="C50" s="212">
        <f t="shared" si="17"/>
        <v>2.65</v>
      </c>
      <c r="D50" s="212">
        <f t="shared" si="17"/>
        <v>2.65</v>
      </c>
      <c r="E50" s="212">
        <f t="shared" si="17"/>
        <v>2.65</v>
      </c>
      <c r="F50" s="212">
        <f t="shared" si="17"/>
        <v>2.65</v>
      </c>
      <c r="G50" s="212">
        <f t="shared" si="17"/>
        <v>2.65</v>
      </c>
      <c r="H50" s="212">
        <f t="shared" si="17"/>
        <v>2.65</v>
      </c>
      <c r="I50" s="212">
        <f t="shared" si="17"/>
        <v>2.65</v>
      </c>
      <c r="J50" s="212">
        <f t="shared" si="17"/>
        <v>2.65</v>
      </c>
      <c r="K50" s="212">
        <f t="shared" si="17"/>
        <v>2.65</v>
      </c>
      <c r="L50" s="212">
        <f t="shared" si="17"/>
        <v>2.65</v>
      </c>
      <c r="M50" s="212">
        <f t="shared" si="17"/>
        <v>2.65</v>
      </c>
      <c r="N50" s="213">
        <f t="shared" si="17"/>
        <v>2.65</v>
      </c>
      <c r="O50" s="189"/>
    </row>
    <row r="51" spans="1:15" s="186" customFormat="1" ht="14.25" thickBot="1" thickTop="1">
      <c r="A51" s="214" t="s">
        <v>2</v>
      </c>
      <c r="B51" s="215">
        <f aca="true" t="shared" si="18" ref="B51:M51">B50*B49</f>
        <v>1134080.1604573482</v>
      </c>
      <c r="C51" s="216">
        <f t="shared" si="18"/>
        <v>1148000.7181670293</v>
      </c>
      <c r="D51" s="216">
        <f t="shared" si="18"/>
        <v>1148465.5347549769</v>
      </c>
      <c r="E51" s="216">
        <f t="shared" si="18"/>
        <v>1158320.3337426484</v>
      </c>
      <c r="F51" s="216">
        <f t="shared" si="18"/>
        <v>1168323.1363670763</v>
      </c>
      <c r="G51" s="216">
        <f t="shared" si="18"/>
        <v>1168364.837359406</v>
      </c>
      <c r="H51" s="216">
        <f t="shared" si="18"/>
        <v>1090858.8519868294</v>
      </c>
      <c r="I51" s="216">
        <f t="shared" si="18"/>
        <v>1096352.0438056416</v>
      </c>
      <c r="J51" s="216">
        <f t="shared" si="18"/>
        <v>1101502.2271585094</v>
      </c>
      <c r="K51" s="216">
        <f t="shared" si="18"/>
        <v>1105942.8986459519</v>
      </c>
      <c r="L51" s="216">
        <f t="shared" si="18"/>
        <v>1128289.8868402026</v>
      </c>
      <c r="M51" s="216">
        <f t="shared" si="18"/>
        <v>1122412.1198555576</v>
      </c>
      <c r="N51" s="217">
        <f>SUM(B51:M51)</f>
        <v>13570912.749141175</v>
      </c>
      <c r="O51" s="189"/>
    </row>
    <row r="52" spans="1:15" s="186" customFormat="1" ht="15.75">
      <c r="A52" s="218"/>
      <c r="B52" s="219"/>
      <c r="C52" s="219"/>
      <c r="D52" s="219"/>
      <c r="E52" s="219"/>
      <c r="F52" s="219"/>
      <c r="G52" s="220"/>
      <c r="H52" s="219"/>
      <c r="I52" s="220"/>
      <c r="J52" s="221"/>
      <c r="K52" s="222"/>
      <c r="L52" s="223"/>
      <c r="M52" s="194"/>
      <c r="N52" s="224"/>
      <c r="O52" s="189"/>
    </row>
    <row r="53" spans="1:15" s="186" customFormat="1" ht="12.75">
      <c r="A53" s="225" t="s">
        <v>74</v>
      </c>
      <c r="B53" s="226"/>
      <c r="C53" s="226"/>
      <c r="D53" s="226"/>
      <c r="E53" s="226"/>
      <c r="F53" s="226"/>
      <c r="G53" s="226"/>
      <c r="H53" s="226"/>
      <c r="I53" s="226"/>
      <c r="J53" s="226"/>
      <c r="K53" s="226"/>
      <c r="L53" s="226"/>
      <c r="M53" s="226"/>
      <c r="N53" s="224"/>
      <c r="O53" s="189"/>
    </row>
    <row r="54" spans="1:15" s="186" customFormat="1" ht="13.5" thickBot="1">
      <c r="A54" s="227"/>
      <c r="B54" s="228"/>
      <c r="C54" s="228"/>
      <c r="D54" s="228"/>
      <c r="E54" s="228"/>
      <c r="F54" s="228"/>
      <c r="G54" s="228"/>
      <c r="H54" s="228"/>
      <c r="I54" s="228"/>
      <c r="J54" s="228"/>
      <c r="K54" s="228"/>
      <c r="L54" s="228"/>
      <c r="M54" s="228"/>
      <c r="N54" s="229"/>
      <c r="O54" s="189"/>
    </row>
    <row r="55" spans="1:15" s="186" customFormat="1" ht="13.5" thickBot="1">
      <c r="A55" s="198" t="s">
        <v>1</v>
      </c>
      <c r="B55" s="199" t="s">
        <v>59</v>
      </c>
      <c r="C55" s="200" t="s">
        <v>60</v>
      </c>
      <c r="D55" s="200" t="s">
        <v>61</v>
      </c>
      <c r="E55" s="200" t="s">
        <v>62</v>
      </c>
      <c r="F55" s="200" t="s">
        <v>63</v>
      </c>
      <c r="G55" s="200" t="s">
        <v>64</v>
      </c>
      <c r="H55" s="200" t="s">
        <v>65</v>
      </c>
      <c r="I55" s="200" t="s">
        <v>66</v>
      </c>
      <c r="J55" s="200" t="s">
        <v>67</v>
      </c>
      <c r="K55" s="200" t="s">
        <v>68</v>
      </c>
      <c r="L55" s="200" t="s">
        <v>4</v>
      </c>
      <c r="M55" s="201" t="s">
        <v>69</v>
      </c>
      <c r="N55" s="230" t="s">
        <v>75</v>
      </c>
      <c r="O55" s="189"/>
    </row>
    <row r="56" spans="1:15" s="186" customFormat="1" ht="14.25" thickBot="1" thickTop="1">
      <c r="A56" s="231" t="s">
        <v>76</v>
      </c>
      <c r="B56" s="232">
        <v>10000</v>
      </c>
      <c r="C56" s="233">
        <v>10000</v>
      </c>
      <c r="D56" s="233">
        <v>10000</v>
      </c>
      <c r="E56" s="233">
        <v>10000</v>
      </c>
      <c r="F56" s="233">
        <v>10000</v>
      </c>
      <c r="G56" s="233">
        <v>10000</v>
      </c>
      <c r="H56" s="233">
        <v>10000</v>
      </c>
      <c r="I56" s="233">
        <v>10000</v>
      </c>
      <c r="J56" s="233">
        <v>10000</v>
      </c>
      <c r="K56" s="233">
        <v>10000</v>
      </c>
      <c r="L56" s="233">
        <v>10000</v>
      </c>
      <c r="M56" s="234">
        <v>10000</v>
      </c>
      <c r="N56" s="235">
        <f>SUM(B56:M56)</f>
        <v>120000</v>
      </c>
      <c r="O56" s="189"/>
    </row>
    <row r="57" spans="1:15" s="186" customFormat="1" ht="12.75">
      <c r="A57" s="236" t="s">
        <v>77</v>
      </c>
      <c r="B57" s="237">
        <v>200000</v>
      </c>
      <c r="C57" s="237">
        <v>200000</v>
      </c>
      <c r="D57" s="237">
        <v>200000</v>
      </c>
      <c r="E57" s="237">
        <v>200000</v>
      </c>
      <c r="F57" s="237">
        <v>200000</v>
      </c>
      <c r="G57" s="237">
        <v>200000</v>
      </c>
      <c r="H57" s="237">
        <v>200000</v>
      </c>
      <c r="I57" s="237">
        <v>200000</v>
      </c>
      <c r="J57" s="237">
        <v>200000</v>
      </c>
      <c r="K57" s="237">
        <v>200000</v>
      </c>
      <c r="L57" s="237">
        <v>200000</v>
      </c>
      <c r="M57" s="238">
        <v>200000</v>
      </c>
      <c r="N57" s="236">
        <f>SUM(B57:M57)</f>
        <v>2400000</v>
      </c>
      <c r="O57" s="189"/>
    </row>
    <row r="58" spans="1:15" s="186" customFormat="1" ht="12.75">
      <c r="A58" s="239" t="s">
        <v>78</v>
      </c>
      <c r="B58" s="240">
        <v>10000</v>
      </c>
      <c r="C58" s="241">
        <v>10000</v>
      </c>
      <c r="D58" s="241">
        <v>10000</v>
      </c>
      <c r="E58" s="241">
        <v>10000</v>
      </c>
      <c r="F58" s="241">
        <v>10000</v>
      </c>
      <c r="G58" s="241">
        <v>10000</v>
      </c>
      <c r="H58" s="241">
        <v>10000</v>
      </c>
      <c r="I58" s="241">
        <v>10000</v>
      </c>
      <c r="J58" s="241">
        <v>10000</v>
      </c>
      <c r="K58" s="241">
        <v>10000</v>
      </c>
      <c r="L58" s="241">
        <v>10000</v>
      </c>
      <c r="M58" s="242">
        <v>10000</v>
      </c>
      <c r="N58" s="243">
        <f>SUM(B58:M58)</f>
        <v>120000</v>
      </c>
      <c r="O58" s="189"/>
    </row>
    <row r="59" spans="1:15" s="186" customFormat="1" ht="13.5" thickBot="1">
      <c r="A59" s="244" t="s">
        <v>79</v>
      </c>
      <c r="B59" s="245">
        <v>40000</v>
      </c>
      <c r="C59" s="246">
        <v>40000</v>
      </c>
      <c r="D59" s="246">
        <v>40000</v>
      </c>
      <c r="E59" s="246">
        <v>40000</v>
      </c>
      <c r="F59" s="246">
        <v>40000</v>
      </c>
      <c r="G59" s="246">
        <v>40000</v>
      </c>
      <c r="H59" s="246">
        <v>40000</v>
      </c>
      <c r="I59" s="246">
        <v>40000</v>
      </c>
      <c r="J59" s="246">
        <v>40000</v>
      </c>
      <c r="K59" s="246">
        <v>40000</v>
      </c>
      <c r="L59" s="246">
        <v>40000</v>
      </c>
      <c r="M59" s="247">
        <v>40000</v>
      </c>
      <c r="N59" s="248">
        <f>SUM(B59:M59)</f>
        <v>480000</v>
      </c>
      <c r="O59" s="189"/>
    </row>
    <row r="60" spans="1:15" s="186" customFormat="1" ht="13.5" thickTop="1">
      <c r="A60" s="231" t="s">
        <v>80</v>
      </c>
      <c r="B60" s="232">
        <f aca="true" t="shared" si="19" ref="B60:M60">SUM(B57:B59)</f>
        <v>250000</v>
      </c>
      <c r="C60" s="233">
        <f t="shared" si="19"/>
        <v>250000</v>
      </c>
      <c r="D60" s="233">
        <f t="shared" si="19"/>
        <v>250000</v>
      </c>
      <c r="E60" s="233">
        <f t="shared" si="19"/>
        <v>250000</v>
      </c>
      <c r="F60" s="233">
        <f t="shared" si="19"/>
        <v>250000</v>
      </c>
      <c r="G60" s="233">
        <f t="shared" si="19"/>
        <v>250000</v>
      </c>
      <c r="H60" s="233">
        <f t="shared" si="19"/>
        <v>250000</v>
      </c>
      <c r="I60" s="233">
        <f t="shared" si="19"/>
        <v>250000</v>
      </c>
      <c r="J60" s="233">
        <f t="shared" si="19"/>
        <v>250000</v>
      </c>
      <c r="K60" s="233">
        <f t="shared" si="19"/>
        <v>250000</v>
      </c>
      <c r="L60" s="233">
        <f t="shared" si="19"/>
        <v>250000</v>
      </c>
      <c r="M60" s="234">
        <f t="shared" si="19"/>
        <v>250000</v>
      </c>
      <c r="N60" s="235">
        <f>SUM(B60:M60)</f>
        <v>3000000</v>
      </c>
      <c r="O60" s="189"/>
    </row>
    <row r="61" spans="1:15" s="186" customFormat="1" ht="12.75">
      <c r="A61" s="249" t="s">
        <v>81</v>
      </c>
      <c r="B61" s="250">
        <f aca="true" t="shared" si="20" ref="B61:M61">B60/B49</f>
        <v>0.5841738733290502</v>
      </c>
      <c r="C61" s="251">
        <f t="shared" si="20"/>
        <v>0.57709023131779</v>
      </c>
      <c r="D61" s="251">
        <f t="shared" si="20"/>
        <v>0.5768566665270832</v>
      </c>
      <c r="E61" s="251">
        <f t="shared" si="20"/>
        <v>0.5719488648355127</v>
      </c>
      <c r="F61" s="251">
        <f t="shared" si="20"/>
        <v>0.5670520247164297</v>
      </c>
      <c r="G61" s="251">
        <f t="shared" si="20"/>
        <v>0.567031785634101</v>
      </c>
      <c r="H61" s="251">
        <f t="shared" si="20"/>
        <v>0.6073196351602771</v>
      </c>
      <c r="I61" s="251">
        <f t="shared" si="20"/>
        <v>0.6042767044975256</v>
      </c>
      <c r="J61" s="251">
        <f t="shared" si="20"/>
        <v>0.6014513485905683</v>
      </c>
      <c r="K61" s="251">
        <f t="shared" si="20"/>
        <v>0.599036352429338</v>
      </c>
      <c r="L61" s="251">
        <f t="shared" si="20"/>
        <v>0.5871717966517841</v>
      </c>
      <c r="M61" s="252">
        <f t="shared" si="20"/>
        <v>0.5902466556448595</v>
      </c>
      <c r="N61" s="253">
        <f>AVERAGE(B61:M61)</f>
        <v>0.5861379949445266</v>
      </c>
      <c r="O61" s="189"/>
    </row>
    <row r="62" spans="1:15" s="186" customFormat="1" ht="12.75">
      <c r="A62" s="254" t="s">
        <v>82</v>
      </c>
      <c r="B62" s="255">
        <f aca="true" t="shared" si="21" ref="B62:M62">B56/B49</f>
        <v>0.023366954933162012</v>
      </c>
      <c r="C62" s="256">
        <f t="shared" si="21"/>
        <v>0.0230836092527116</v>
      </c>
      <c r="D62" s="256">
        <f t="shared" si="21"/>
        <v>0.02307426666108333</v>
      </c>
      <c r="E62" s="256">
        <f t="shared" si="21"/>
        <v>0.022877954593420506</v>
      </c>
      <c r="F62" s="256">
        <f t="shared" si="21"/>
        <v>0.022682080988657184</v>
      </c>
      <c r="G62" s="256">
        <f t="shared" si="21"/>
        <v>0.02268127142536404</v>
      </c>
      <c r="H62" s="256">
        <f t="shared" si="21"/>
        <v>0.024292785406411083</v>
      </c>
      <c r="I62" s="256">
        <f t="shared" si="21"/>
        <v>0.024171068179901025</v>
      </c>
      <c r="J62" s="256">
        <f t="shared" si="21"/>
        <v>0.024058053943622728</v>
      </c>
      <c r="K62" s="256">
        <f t="shared" si="21"/>
        <v>0.023961454097173516</v>
      </c>
      <c r="L62" s="256">
        <f t="shared" si="21"/>
        <v>0.023486871866071367</v>
      </c>
      <c r="M62" s="257">
        <f t="shared" si="21"/>
        <v>0.023609866225794376</v>
      </c>
      <c r="N62" s="258">
        <f>AVERAGE(B62:M62)</f>
        <v>0.02344551979778106</v>
      </c>
      <c r="O62" s="189"/>
    </row>
    <row r="63" spans="1:15" s="186" customFormat="1" ht="12.75">
      <c r="A63" s="202" t="s">
        <v>83</v>
      </c>
      <c r="B63" s="259">
        <f aca="true" t="shared" si="22" ref="B63:M63">IF(B60=0,0,B57/B60)</f>
        <v>0.8</v>
      </c>
      <c r="C63" s="260">
        <f t="shared" si="22"/>
        <v>0.8</v>
      </c>
      <c r="D63" s="260">
        <f t="shared" si="22"/>
        <v>0.8</v>
      </c>
      <c r="E63" s="260">
        <f t="shared" si="22"/>
        <v>0.8</v>
      </c>
      <c r="F63" s="260">
        <f t="shared" si="22"/>
        <v>0.8</v>
      </c>
      <c r="G63" s="260">
        <f t="shared" si="22"/>
        <v>0.8</v>
      </c>
      <c r="H63" s="260">
        <f t="shared" si="22"/>
        <v>0.8</v>
      </c>
      <c r="I63" s="260">
        <f t="shared" si="22"/>
        <v>0.8</v>
      </c>
      <c r="J63" s="260">
        <f t="shared" si="22"/>
        <v>0.8</v>
      </c>
      <c r="K63" s="260">
        <f t="shared" si="22"/>
        <v>0.8</v>
      </c>
      <c r="L63" s="260">
        <f t="shared" si="22"/>
        <v>0.8</v>
      </c>
      <c r="M63" s="261">
        <f t="shared" si="22"/>
        <v>0.8</v>
      </c>
      <c r="N63" s="262">
        <f>AVERAGE(B63:M63)</f>
        <v>0.7999999999999999</v>
      </c>
      <c r="O63" s="189"/>
    </row>
    <row r="64" spans="1:15" s="186" customFormat="1" ht="12.75">
      <c r="A64" s="239" t="s">
        <v>84</v>
      </c>
      <c r="B64" s="263">
        <f aca="true" t="shared" si="23" ref="B64:M64">IF(B63=0,0,B58/B60)</f>
        <v>0.04</v>
      </c>
      <c r="C64" s="264">
        <f t="shared" si="23"/>
        <v>0.04</v>
      </c>
      <c r="D64" s="264">
        <f t="shared" si="23"/>
        <v>0.04</v>
      </c>
      <c r="E64" s="264">
        <f t="shared" si="23"/>
        <v>0.04</v>
      </c>
      <c r="F64" s="264">
        <f t="shared" si="23"/>
        <v>0.04</v>
      </c>
      <c r="G64" s="264">
        <f t="shared" si="23"/>
        <v>0.04</v>
      </c>
      <c r="H64" s="264">
        <f t="shared" si="23"/>
        <v>0.04</v>
      </c>
      <c r="I64" s="264">
        <f t="shared" si="23"/>
        <v>0.04</v>
      </c>
      <c r="J64" s="264">
        <f t="shared" si="23"/>
        <v>0.04</v>
      </c>
      <c r="K64" s="264">
        <f t="shared" si="23"/>
        <v>0.04</v>
      </c>
      <c r="L64" s="264">
        <f t="shared" si="23"/>
        <v>0.04</v>
      </c>
      <c r="M64" s="265">
        <f t="shared" si="23"/>
        <v>0.04</v>
      </c>
      <c r="N64" s="266">
        <f>AVERAGE(B64:M64)</f>
        <v>0.039999999999999994</v>
      </c>
      <c r="O64" s="189"/>
    </row>
    <row r="65" spans="1:15" s="186" customFormat="1" ht="13.5" thickBot="1">
      <c r="A65" s="267" t="s">
        <v>85</v>
      </c>
      <c r="B65" s="268">
        <f aca="true" t="shared" si="24" ref="B65:M65">IF(B64=0,0,B59/B60)</f>
        <v>0.16</v>
      </c>
      <c r="C65" s="269">
        <f t="shared" si="24"/>
        <v>0.16</v>
      </c>
      <c r="D65" s="269">
        <f t="shared" si="24"/>
        <v>0.16</v>
      </c>
      <c r="E65" s="269">
        <f t="shared" si="24"/>
        <v>0.16</v>
      </c>
      <c r="F65" s="269">
        <f t="shared" si="24"/>
        <v>0.16</v>
      </c>
      <c r="G65" s="269">
        <f t="shared" si="24"/>
        <v>0.16</v>
      </c>
      <c r="H65" s="269">
        <f t="shared" si="24"/>
        <v>0.16</v>
      </c>
      <c r="I65" s="269">
        <f t="shared" si="24"/>
        <v>0.16</v>
      </c>
      <c r="J65" s="269">
        <f t="shared" si="24"/>
        <v>0.16</v>
      </c>
      <c r="K65" s="269">
        <f t="shared" si="24"/>
        <v>0.16</v>
      </c>
      <c r="L65" s="269">
        <f t="shared" si="24"/>
        <v>0.16</v>
      </c>
      <c r="M65" s="270">
        <f t="shared" si="24"/>
        <v>0.16</v>
      </c>
      <c r="N65" s="271">
        <f>AVERAGE(B65:M65)</f>
        <v>0.15999999999999998</v>
      </c>
      <c r="O65" s="189"/>
    </row>
    <row r="66" spans="1:15" s="186" customFormat="1" ht="16.5" thickBot="1">
      <c r="A66" s="218"/>
      <c r="B66" s="219"/>
      <c r="C66" s="219"/>
      <c r="D66" s="219"/>
      <c r="E66" s="219"/>
      <c r="F66" s="219"/>
      <c r="G66" s="220"/>
      <c r="H66" s="219"/>
      <c r="I66" s="220"/>
      <c r="J66" s="221"/>
      <c r="K66" s="222"/>
      <c r="L66" s="223"/>
      <c r="M66" s="194"/>
      <c r="N66" s="224"/>
      <c r="O66" s="189"/>
    </row>
    <row r="67" spans="1:15" s="186" customFormat="1" ht="15.75">
      <c r="A67" s="272"/>
      <c r="B67" s="273"/>
      <c r="C67" s="273"/>
      <c r="D67" s="273"/>
      <c r="E67" s="273"/>
      <c r="F67" s="273"/>
      <c r="G67" s="274"/>
      <c r="H67" s="273"/>
      <c r="I67" s="274"/>
      <c r="J67" s="275"/>
      <c r="K67" s="276"/>
      <c r="L67" s="277"/>
      <c r="M67" s="278"/>
      <c r="N67" s="279"/>
      <c r="O67" s="280"/>
    </row>
    <row r="68" spans="1:15" s="186" customFormat="1" ht="15.75">
      <c r="A68" s="281" t="s">
        <v>86</v>
      </c>
      <c r="B68" s="282"/>
      <c r="C68" s="282"/>
      <c r="D68" s="282"/>
      <c r="E68" s="282"/>
      <c r="F68" s="282"/>
      <c r="G68" s="282"/>
      <c r="H68" s="282"/>
      <c r="I68" s="282"/>
      <c r="J68" s="282"/>
      <c r="K68" s="282"/>
      <c r="L68" s="282"/>
      <c r="M68" s="282"/>
      <c r="N68" s="282"/>
      <c r="O68" s="282"/>
    </row>
    <row r="69" spans="1:15" s="186" customFormat="1" ht="13.5" thickBot="1">
      <c r="A69" s="283"/>
      <c r="B69" s="282"/>
      <c r="C69" s="282"/>
      <c r="D69" s="282"/>
      <c r="E69" s="282"/>
      <c r="F69" s="282"/>
      <c r="G69" s="282"/>
      <c r="H69" s="282"/>
      <c r="I69" s="282"/>
      <c r="J69" s="282"/>
      <c r="K69" s="282"/>
      <c r="L69" s="282"/>
      <c r="M69" s="282"/>
      <c r="N69" s="282"/>
      <c r="O69" s="282"/>
    </row>
    <row r="70" spans="1:15" s="186" customFormat="1" ht="16.5" thickBot="1">
      <c r="A70" s="284" t="s">
        <v>54</v>
      </c>
      <c r="B70" s="285" t="e">
        <f>+OldPlanning!S196</f>
        <v>#REF!</v>
      </c>
      <c r="C70" s="282"/>
      <c r="D70" s="282"/>
      <c r="E70" s="282"/>
      <c r="F70" s="282"/>
      <c r="G70" s="282"/>
      <c r="H70" s="282"/>
      <c r="I70" s="282"/>
      <c r="J70" s="282"/>
      <c r="K70" s="282"/>
      <c r="L70" s="282"/>
      <c r="M70" s="282"/>
      <c r="N70" s="282"/>
      <c r="O70" s="282"/>
    </row>
    <row r="71" spans="1:15" s="186" customFormat="1" ht="15.75">
      <c r="A71" s="284"/>
      <c r="B71" s="286"/>
      <c r="C71" s="282"/>
      <c r="D71" s="282"/>
      <c r="E71" s="282"/>
      <c r="F71" s="282"/>
      <c r="G71" s="282"/>
      <c r="H71" s="282"/>
      <c r="I71" s="282"/>
      <c r="J71" s="282"/>
      <c r="K71" s="282"/>
      <c r="L71" s="282"/>
      <c r="M71" s="282"/>
      <c r="N71" s="282"/>
      <c r="O71" s="282"/>
    </row>
    <row r="72" spans="1:15" s="186" customFormat="1" ht="16.5" thickBot="1">
      <c r="A72" s="287" t="s">
        <v>87</v>
      </c>
      <c r="B72" s="288"/>
      <c r="C72" s="289"/>
      <c r="D72" s="289"/>
      <c r="E72" s="289"/>
      <c r="F72" s="289"/>
      <c r="G72" s="289"/>
      <c r="H72" s="289"/>
      <c r="I72" s="289"/>
      <c r="J72" s="289"/>
      <c r="K72" s="289"/>
      <c r="L72" s="289"/>
      <c r="M72" s="289"/>
      <c r="N72" s="289"/>
      <c r="O72" s="289"/>
    </row>
    <row r="73" spans="1:15" s="186" customFormat="1" ht="12.75">
      <c r="A73" s="290" t="s">
        <v>56</v>
      </c>
      <c r="B73" s="291" t="e">
        <f>OldPlanning!S213</f>
        <v>#REF!</v>
      </c>
      <c r="C73" s="289"/>
      <c r="D73" s="289"/>
      <c r="E73" s="289"/>
      <c r="F73" s="289"/>
      <c r="G73" s="289"/>
      <c r="H73" s="289"/>
      <c r="I73" s="289"/>
      <c r="J73" s="289"/>
      <c r="K73" s="289"/>
      <c r="L73" s="289"/>
      <c r="M73" s="289"/>
      <c r="N73" s="289"/>
      <c r="O73" s="289"/>
    </row>
    <row r="74" spans="1:15" s="186" customFormat="1" ht="12.75">
      <c r="A74" s="290" t="s">
        <v>57</v>
      </c>
      <c r="B74" s="292" t="e">
        <f>OldPlanning!S214</f>
        <v>#REF!</v>
      </c>
      <c r="C74" s="289"/>
      <c r="D74" s="289"/>
      <c r="E74" s="289"/>
      <c r="F74" s="289"/>
      <c r="G74" s="289"/>
      <c r="H74" s="289"/>
      <c r="I74" s="289"/>
      <c r="J74" s="289"/>
      <c r="K74" s="289"/>
      <c r="L74" s="289"/>
      <c r="M74" s="289"/>
      <c r="N74" s="289"/>
      <c r="O74" s="289"/>
    </row>
    <row r="75" spans="1:15" s="186" customFormat="1" ht="13.5" thickBot="1">
      <c r="A75" s="290" t="s">
        <v>58</v>
      </c>
      <c r="B75" s="293" t="e">
        <f>OldPlanning!S215</f>
        <v>#REF!</v>
      </c>
      <c r="C75" s="289"/>
      <c r="D75" s="289"/>
      <c r="E75" s="289"/>
      <c r="F75" s="289"/>
      <c r="G75" s="289"/>
      <c r="H75" s="289"/>
      <c r="I75" s="289"/>
      <c r="J75" s="289"/>
      <c r="K75" s="289"/>
      <c r="L75" s="289"/>
      <c r="M75" s="289"/>
      <c r="N75" s="289"/>
      <c r="O75" s="289"/>
    </row>
    <row r="76" spans="1:15" s="186" customFormat="1" ht="13.5" thickBot="1">
      <c r="A76" s="283"/>
      <c r="B76" s="282"/>
      <c r="C76" s="282"/>
      <c r="D76" s="282"/>
      <c r="E76" s="282"/>
      <c r="F76" s="282"/>
      <c r="G76" s="282"/>
      <c r="H76" s="282"/>
      <c r="I76" s="282"/>
      <c r="J76" s="282"/>
      <c r="K76" s="282"/>
      <c r="L76" s="282"/>
      <c r="M76" s="282"/>
      <c r="N76" s="282"/>
      <c r="O76" s="282"/>
    </row>
    <row r="77" spans="1:15" s="186" customFormat="1" ht="12.75">
      <c r="A77" s="294" t="s">
        <v>1</v>
      </c>
      <c r="B77" s="295" t="s">
        <v>59</v>
      </c>
      <c r="C77" s="296" t="s">
        <v>60</v>
      </c>
      <c r="D77" s="296" t="s">
        <v>61</v>
      </c>
      <c r="E77" s="296" t="s">
        <v>62</v>
      </c>
      <c r="F77" s="296" t="s">
        <v>63</v>
      </c>
      <c r="G77" s="296" t="s">
        <v>64</v>
      </c>
      <c r="H77" s="296" t="s">
        <v>65</v>
      </c>
      <c r="I77" s="296" t="s">
        <v>66</v>
      </c>
      <c r="J77" s="296" t="s">
        <v>67</v>
      </c>
      <c r="K77" s="296" t="s">
        <v>68</v>
      </c>
      <c r="L77" s="296" t="s">
        <v>4</v>
      </c>
      <c r="M77" s="296" t="s">
        <v>69</v>
      </c>
      <c r="N77" s="297" t="s">
        <v>70</v>
      </c>
      <c r="O77" s="282"/>
    </row>
    <row r="78" spans="1:15" s="186" customFormat="1" ht="12.75">
      <c r="A78" s="298" t="s">
        <v>71</v>
      </c>
      <c r="B78" s="299">
        <f aca="true" t="shared" si="25" ref="B78:M78">B48</f>
        <v>0.009887030620921488</v>
      </c>
      <c r="C78" s="300">
        <f t="shared" si="25"/>
        <v>0.012018834088060417</v>
      </c>
      <c r="D78" s="300">
        <f t="shared" si="25"/>
        <v>0.01189671590671559</v>
      </c>
      <c r="E78" s="300">
        <f t="shared" si="25"/>
        <v>0.01332551160549092</v>
      </c>
      <c r="F78" s="300">
        <f t="shared" si="25"/>
        <v>0.016205416744326455</v>
      </c>
      <c r="G78" s="300">
        <f t="shared" si="25"/>
        <v>0.01674555429934594</v>
      </c>
      <c r="H78" s="300">
        <f t="shared" si="25"/>
        <v>0.0037792457999994027</v>
      </c>
      <c r="I78" s="300">
        <f t="shared" si="25"/>
        <v>0.005501835878342393</v>
      </c>
      <c r="J78" s="300">
        <f t="shared" si="25"/>
        <v>0.005058932839898539</v>
      </c>
      <c r="K78" s="300">
        <f t="shared" si="25"/>
        <v>0.00593660457214696</v>
      </c>
      <c r="L78" s="300">
        <f t="shared" si="25"/>
        <v>0.011584314860616627</v>
      </c>
      <c r="M78" s="300">
        <f t="shared" si="25"/>
        <v>0.010870587001147717</v>
      </c>
      <c r="N78" s="301">
        <f>AVERAGE(B78:M78)</f>
        <v>0.010234215351417705</v>
      </c>
      <c r="O78" s="282"/>
    </row>
    <row r="79" spans="1:15" s="186" customFormat="1" ht="12.75">
      <c r="A79" s="302" t="s">
        <v>72</v>
      </c>
      <c r="B79" s="303">
        <f aca="true" t="shared" si="26" ref="B79:M79">B49</f>
        <v>427954.7775310748</v>
      </c>
      <c r="C79" s="304">
        <f t="shared" si="26"/>
        <v>433207.81817623746</v>
      </c>
      <c r="D79" s="304">
        <f t="shared" si="26"/>
        <v>433383.2206622554</v>
      </c>
      <c r="E79" s="304">
        <f t="shared" si="26"/>
        <v>437102.0127330749</v>
      </c>
      <c r="F79" s="304">
        <f t="shared" si="26"/>
        <v>440876.655232859</v>
      </c>
      <c r="G79" s="304">
        <f t="shared" si="26"/>
        <v>440892.3914563797</v>
      </c>
      <c r="H79" s="304">
        <f t="shared" si="26"/>
        <v>411644.8498063508</v>
      </c>
      <c r="I79" s="304">
        <f t="shared" si="26"/>
        <v>413717.75237948744</v>
      </c>
      <c r="J79" s="304">
        <f t="shared" si="26"/>
        <v>415661.217795664</v>
      </c>
      <c r="K79" s="304">
        <f t="shared" si="26"/>
        <v>417336.94288526487</v>
      </c>
      <c r="L79" s="304">
        <f t="shared" si="26"/>
        <v>425769.7686189444</v>
      </c>
      <c r="M79" s="304">
        <f t="shared" si="26"/>
        <v>423551.74334171985</v>
      </c>
      <c r="N79" s="305">
        <f>AVERAGE(B79:M79)</f>
        <v>426758.26255160925</v>
      </c>
      <c r="O79" s="282"/>
    </row>
    <row r="80" spans="1:15" s="186" customFormat="1" ht="13.5" thickBot="1">
      <c r="A80" s="306" t="s">
        <v>73</v>
      </c>
      <c r="B80" s="307" t="e">
        <f aca="true" t="shared" si="27" ref="B80:N80">$B$70</f>
        <v>#REF!</v>
      </c>
      <c r="C80" s="308" t="e">
        <f t="shared" si="27"/>
        <v>#REF!</v>
      </c>
      <c r="D80" s="308" t="e">
        <f t="shared" si="27"/>
        <v>#REF!</v>
      </c>
      <c r="E80" s="308" t="e">
        <f t="shared" si="27"/>
        <v>#REF!</v>
      </c>
      <c r="F80" s="308" t="e">
        <f t="shared" si="27"/>
        <v>#REF!</v>
      </c>
      <c r="G80" s="308" t="e">
        <f t="shared" si="27"/>
        <v>#REF!</v>
      </c>
      <c r="H80" s="308" t="e">
        <f t="shared" si="27"/>
        <v>#REF!</v>
      </c>
      <c r="I80" s="308" t="e">
        <f t="shared" si="27"/>
        <v>#REF!</v>
      </c>
      <c r="J80" s="308" t="e">
        <f t="shared" si="27"/>
        <v>#REF!</v>
      </c>
      <c r="K80" s="308" t="e">
        <f t="shared" si="27"/>
        <v>#REF!</v>
      </c>
      <c r="L80" s="308" t="e">
        <f t="shared" si="27"/>
        <v>#REF!</v>
      </c>
      <c r="M80" s="308" t="e">
        <f t="shared" si="27"/>
        <v>#REF!</v>
      </c>
      <c r="N80" s="309" t="e">
        <f t="shared" si="27"/>
        <v>#REF!</v>
      </c>
      <c r="O80" s="282"/>
    </row>
    <row r="81" spans="1:15" s="186" customFormat="1" ht="14.25" thickBot="1" thickTop="1">
      <c r="A81" s="310" t="s">
        <v>2</v>
      </c>
      <c r="B81" s="311" t="e">
        <f aca="true" t="shared" si="28" ref="B81:M81">B80*B79</f>
        <v>#REF!</v>
      </c>
      <c r="C81" s="312" t="e">
        <f t="shared" si="28"/>
        <v>#REF!</v>
      </c>
      <c r="D81" s="312" t="e">
        <f t="shared" si="28"/>
        <v>#REF!</v>
      </c>
      <c r="E81" s="312" t="e">
        <f t="shared" si="28"/>
        <v>#REF!</v>
      </c>
      <c r="F81" s="312" t="e">
        <f t="shared" si="28"/>
        <v>#REF!</v>
      </c>
      <c r="G81" s="312" t="e">
        <f t="shared" si="28"/>
        <v>#REF!</v>
      </c>
      <c r="H81" s="312" t="e">
        <f t="shared" si="28"/>
        <v>#REF!</v>
      </c>
      <c r="I81" s="312" t="e">
        <f t="shared" si="28"/>
        <v>#REF!</v>
      </c>
      <c r="J81" s="312" t="e">
        <f t="shared" si="28"/>
        <v>#REF!</v>
      </c>
      <c r="K81" s="312" t="e">
        <f t="shared" si="28"/>
        <v>#REF!</v>
      </c>
      <c r="L81" s="312" t="e">
        <f t="shared" si="28"/>
        <v>#REF!</v>
      </c>
      <c r="M81" s="312" t="e">
        <f t="shared" si="28"/>
        <v>#REF!</v>
      </c>
      <c r="N81" s="313" t="e">
        <f>SUM(B81:M81)</f>
        <v>#REF!</v>
      </c>
      <c r="O81" s="282"/>
    </row>
    <row r="82" spans="1:15" s="186" customFormat="1" ht="15.75">
      <c r="A82" s="314"/>
      <c r="B82" s="315"/>
      <c r="C82" s="315"/>
      <c r="D82" s="315"/>
      <c r="E82" s="315"/>
      <c r="F82" s="315"/>
      <c r="G82" s="316"/>
      <c r="H82" s="315"/>
      <c r="I82" s="316"/>
      <c r="J82" s="317"/>
      <c r="K82" s="318"/>
      <c r="L82" s="319"/>
      <c r="M82" s="320"/>
      <c r="N82" s="321"/>
      <c r="O82" s="282"/>
    </row>
    <row r="83" spans="1:15" s="186" customFormat="1" ht="12.75">
      <c r="A83" s="322" t="s">
        <v>88</v>
      </c>
      <c r="B83" s="323"/>
      <c r="C83" s="323"/>
      <c r="D83" s="323"/>
      <c r="E83" s="323"/>
      <c r="F83" s="323"/>
      <c r="G83" s="323"/>
      <c r="H83" s="323"/>
      <c r="I83" s="323"/>
      <c r="J83" s="323"/>
      <c r="K83" s="323"/>
      <c r="L83" s="323"/>
      <c r="M83" s="323"/>
      <c r="N83" s="324"/>
      <c r="O83" s="289"/>
    </row>
    <row r="84" spans="1:15" s="186" customFormat="1" ht="13.5" thickBot="1">
      <c r="A84" s="325"/>
      <c r="B84" s="326"/>
      <c r="C84" s="326"/>
      <c r="D84" s="326"/>
      <c r="E84" s="326"/>
      <c r="F84" s="326"/>
      <c r="G84" s="326"/>
      <c r="H84" s="326"/>
      <c r="I84" s="326"/>
      <c r="J84" s="326"/>
      <c r="K84" s="326"/>
      <c r="L84" s="326"/>
      <c r="M84" s="326"/>
      <c r="N84" s="327"/>
      <c r="O84" s="289"/>
    </row>
    <row r="85" spans="1:15" s="186" customFormat="1" ht="13.5" thickBot="1">
      <c r="A85" s="328" t="s">
        <v>1</v>
      </c>
      <c r="B85" s="295" t="s">
        <v>59</v>
      </c>
      <c r="C85" s="296" t="s">
        <v>60</v>
      </c>
      <c r="D85" s="296" t="s">
        <v>61</v>
      </c>
      <c r="E85" s="296" t="s">
        <v>62</v>
      </c>
      <c r="F85" s="296" t="s">
        <v>63</v>
      </c>
      <c r="G85" s="296" t="s">
        <v>64</v>
      </c>
      <c r="H85" s="296" t="s">
        <v>65</v>
      </c>
      <c r="I85" s="296" t="s">
        <v>66</v>
      </c>
      <c r="J85" s="296" t="s">
        <v>67</v>
      </c>
      <c r="K85" s="296" t="s">
        <v>68</v>
      </c>
      <c r="L85" s="296" t="s">
        <v>4</v>
      </c>
      <c r="M85" s="297" t="s">
        <v>69</v>
      </c>
      <c r="N85" s="329" t="s">
        <v>75</v>
      </c>
      <c r="O85" s="289"/>
    </row>
    <row r="86" spans="1:15" s="186" customFormat="1" ht="14.25" thickBot="1" thickTop="1">
      <c r="A86" s="330" t="s">
        <v>76</v>
      </c>
      <c r="B86" s="331">
        <f>+PUPM!B75</f>
        <v>9460.63189364451</v>
      </c>
      <c r="C86" s="331">
        <f>+PUPM!C75</f>
        <v>9480.739377391566</v>
      </c>
      <c r="D86" s="331">
        <f>+PUPM!D75</f>
        <v>9922.007539084392</v>
      </c>
      <c r="E86" s="331">
        <f>+PUPM!E75</f>
        <v>9958.339304594183</v>
      </c>
      <c r="F86" s="331">
        <f>+PUPM!F75</f>
        <v>9722.6326685082</v>
      </c>
      <c r="G86" s="331">
        <f>+PUPM!G75</f>
        <v>9963.050508784678</v>
      </c>
      <c r="H86" s="331">
        <f>+PUPM!H75</f>
        <v>8663.960494248007</v>
      </c>
      <c r="I86" s="331">
        <f>+PUPM!I75</f>
        <v>9135.920498602425</v>
      </c>
      <c r="J86" s="331">
        <f>+PUPM!J75</f>
        <v>9252.497389934359</v>
      </c>
      <c r="K86" s="331">
        <f>+PUPM!K75</f>
        <v>9573.47030010747</v>
      </c>
      <c r="L86" s="331">
        <f>+PUPM!L75</f>
        <v>9547.966628603554</v>
      </c>
      <c r="M86" s="331">
        <f>+PUPM!M75</f>
        <v>9572.94586975363</v>
      </c>
      <c r="N86" s="332">
        <f>SUM(B86:M86)</f>
        <v>114254.16247325698</v>
      </c>
      <c r="O86" s="289"/>
    </row>
    <row r="87" spans="1:15" s="186" customFormat="1" ht="12.75">
      <c r="A87" s="333" t="s">
        <v>77</v>
      </c>
      <c r="B87" s="334" t="e">
        <f>+OldPlanning!$S$171*B79</f>
        <v>#REF!</v>
      </c>
      <c r="C87" s="334" t="e">
        <f>+OldPlanning!$S$171*C79</f>
        <v>#REF!</v>
      </c>
      <c r="D87" s="334" t="e">
        <f>+OldPlanning!$S$171*D79</f>
        <v>#REF!</v>
      </c>
      <c r="E87" s="334" t="e">
        <f>+OldPlanning!$S$171*E79</f>
        <v>#REF!</v>
      </c>
      <c r="F87" s="334" t="e">
        <f>+OldPlanning!$S$171*F79</f>
        <v>#REF!</v>
      </c>
      <c r="G87" s="334" t="e">
        <f>+OldPlanning!$S$171*G79</f>
        <v>#REF!</v>
      </c>
      <c r="H87" s="334" t="e">
        <f>+OldPlanning!$S$171*H79</f>
        <v>#REF!</v>
      </c>
      <c r="I87" s="334" t="e">
        <f>+OldPlanning!$S$171*I79</f>
        <v>#REF!</v>
      </c>
      <c r="J87" s="334" t="e">
        <f>+OldPlanning!$S$171*J79</f>
        <v>#REF!</v>
      </c>
      <c r="K87" s="334" t="e">
        <f>+OldPlanning!$S$171*K79</f>
        <v>#REF!</v>
      </c>
      <c r="L87" s="334" t="e">
        <f>+OldPlanning!$S$171*L79</f>
        <v>#REF!</v>
      </c>
      <c r="M87" s="334" t="e">
        <f>+OldPlanning!$S$171*M79</f>
        <v>#REF!</v>
      </c>
      <c r="N87" s="333" t="e">
        <f>SUM(B87:M87)</f>
        <v>#REF!</v>
      </c>
      <c r="O87" s="289"/>
    </row>
    <row r="88" spans="1:15" s="186" customFormat="1" ht="12.75">
      <c r="A88" s="335" t="s">
        <v>78</v>
      </c>
      <c r="B88" s="337" t="e">
        <f>+OldPlanning!$S$172*B79</f>
        <v>#REF!</v>
      </c>
      <c r="C88" s="337" t="e">
        <f>+OldPlanning!$S$172*C79</f>
        <v>#REF!</v>
      </c>
      <c r="D88" s="337" t="e">
        <f>+OldPlanning!$S$172*D79</f>
        <v>#REF!</v>
      </c>
      <c r="E88" s="337" t="e">
        <f>+OldPlanning!$S$172*E79</f>
        <v>#REF!</v>
      </c>
      <c r="F88" s="337" t="e">
        <f>+OldPlanning!$S$172*F79</f>
        <v>#REF!</v>
      </c>
      <c r="G88" s="337" t="e">
        <f>+OldPlanning!$S$172*G79</f>
        <v>#REF!</v>
      </c>
      <c r="H88" s="337" t="e">
        <f>+OldPlanning!$S$172*H79</f>
        <v>#REF!</v>
      </c>
      <c r="I88" s="337" t="e">
        <f>+OldPlanning!$S$172*I79</f>
        <v>#REF!</v>
      </c>
      <c r="J88" s="337" t="e">
        <f>+OldPlanning!$S$172*J79</f>
        <v>#REF!</v>
      </c>
      <c r="K88" s="337" t="e">
        <f>+OldPlanning!$S$172*K79</f>
        <v>#REF!</v>
      </c>
      <c r="L88" s="337" t="e">
        <f>+OldPlanning!$S$172*L79</f>
        <v>#REF!</v>
      </c>
      <c r="M88" s="337" t="e">
        <f>+OldPlanning!$S$172*M79</f>
        <v>#REF!</v>
      </c>
      <c r="N88" s="338" t="e">
        <f>SUM(B88:M88)</f>
        <v>#REF!</v>
      </c>
      <c r="O88" s="289"/>
    </row>
    <row r="89" spans="1:15" s="186" customFormat="1" ht="13.5" thickBot="1">
      <c r="A89" s="339" t="s">
        <v>79</v>
      </c>
      <c r="B89" s="341" t="e">
        <f>+OldPlanning!$S$173*B79</f>
        <v>#REF!</v>
      </c>
      <c r="C89" s="341" t="e">
        <f>+OldPlanning!$S$173*C79</f>
        <v>#REF!</v>
      </c>
      <c r="D89" s="341" t="e">
        <f>+OldPlanning!$S$173*D79</f>
        <v>#REF!</v>
      </c>
      <c r="E89" s="341" t="e">
        <f>+OldPlanning!$S$173*E79</f>
        <v>#REF!</v>
      </c>
      <c r="F89" s="341" t="e">
        <f>+OldPlanning!$S$173*F79</f>
        <v>#REF!</v>
      </c>
      <c r="G89" s="341" t="e">
        <f>+OldPlanning!$S$173*G79</f>
        <v>#REF!</v>
      </c>
      <c r="H89" s="341" t="e">
        <f>+OldPlanning!$S$173*H79</f>
        <v>#REF!</v>
      </c>
      <c r="I89" s="341" t="e">
        <f>+OldPlanning!$S$173*I79</f>
        <v>#REF!</v>
      </c>
      <c r="J89" s="341" t="e">
        <f>+OldPlanning!$S$173*J79</f>
        <v>#REF!</v>
      </c>
      <c r="K89" s="341" t="e">
        <f>+OldPlanning!$S$173*K79</f>
        <v>#REF!</v>
      </c>
      <c r="L89" s="341" t="e">
        <f>+OldPlanning!$S$173*L79</f>
        <v>#REF!</v>
      </c>
      <c r="M89" s="341" t="e">
        <f>+OldPlanning!$S$173*M79</f>
        <v>#REF!</v>
      </c>
      <c r="N89" s="342" t="e">
        <f>SUM(B89:M89)</f>
        <v>#REF!</v>
      </c>
      <c r="O89" s="289"/>
    </row>
    <row r="90" spans="1:15" s="186" customFormat="1" ht="13.5" thickTop="1">
      <c r="A90" s="330" t="s">
        <v>80</v>
      </c>
      <c r="B90" s="343" t="e">
        <f aca="true" t="shared" si="29" ref="B90:M90">SUM(B87:B89)</f>
        <v>#REF!</v>
      </c>
      <c r="C90" s="344" t="e">
        <f t="shared" si="29"/>
        <v>#REF!</v>
      </c>
      <c r="D90" s="344" t="e">
        <f t="shared" si="29"/>
        <v>#REF!</v>
      </c>
      <c r="E90" s="344" t="e">
        <f t="shared" si="29"/>
        <v>#REF!</v>
      </c>
      <c r="F90" s="344" t="e">
        <f t="shared" si="29"/>
        <v>#REF!</v>
      </c>
      <c r="G90" s="344" t="e">
        <f t="shared" si="29"/>
        <v>#REF!</v>
      </c>
      <c r="H90" s="344" t="e">
        <f t="shared" si="29"/>
        <v>#REF!</v>
      </c>
      <c r="I90" s="344" t="e">
        <f t="shared" si="29"/>
        <v>#REF!</v>
      </c>
      <c r="J90" s="344" t="e">
        <f t="shared" si="29"/>
        <v>#REF!</v>
      </c>
      <c r="K90" s="344" t="e">
        <f t="shared" si="29"/>
        <v>#REF!</v>
      </c>
      <c r="L90" s="344" t="e">
        <f t="shared" si="29"/>
        <v>#REF!</v>
      </c>
      <c r="M90" s="345" t="e">
        <f t="shared" si="29"/>
        <v>#REF!</v>
      </c>
      <c r="N90" s="332" t="e">
        <f>SUM(B90:M90)</f>
        <v>#REF!</v>
      </c>
      <c r="O90" s="289"/>
    </row>
    <row r="91" spans="1:15" s="186" customFormat="1" ht="12.75">
      <c r="A91" s="346" t="s">
        <v>89</v>
      </c>
      <c r="B91" s="347" t="e">
        <f aca="true" t="shared" si="30" ref="B91:M91">IF(B86=0,0,B90/B86)</f>
        <v>#REF!</v>
      </c>
      <c r="C91" s="348" t="e">
        <f t="shared" si="30"/>
        <v>#REF!</v>
      </c>
      <c r="D91" s="348" t="e">
        <f t="shared" si="30"/>
        <v>#REF!</v>
      </c>
      <c r="E91" s="348" t="e">
        <f t="shared" si="30"/>
        <v>#REF!</v>
      </c>
      <c r="F91" s="348" t="e">
        <f t="shared" si="30"/>
        <v>#REF!</v>
      </c>
      <c r="G91" s="348" t="e">
        <f t="shared" si="30"/>
        <v>#REF!</v>
      </c>
      <c r="H91" s="348" t="e">
        <f t="shared" si="30"/>
        <v>#REF!</v>
      </c>
      <c r="I91" s="348" t="e">
        <f t="shared" si="30"/>
        <v>#REF!</v>
      </c>
      <c r="J91" s="348" t="e">
        <f t="shared" si="30"/>
        <v>#REF!</v>
      </c>
      <c r="K91" s="348" t="e">
        <f t="shared" si="30"/>
        <v>#REF!</v>
      </c>
      <c r="L91" s="348" t="e">
        <f t="shared" si="30"/>
        <v>#REF!</v>
      </c>
      <c r="M91" s="349" t="e">
        <f t="shared" si="30"/>
        <v>#REF!</v>
      </c>
      <c r="N91" s="350" t="e">
        <f>AVERAGE(B91:M91)</f>
        <v>#REF!</v>
      </c>
      <c r="O91" s="351"/>
    </row>
    <row r="92" spans="1:15" s="186" customFormat="1" ht="12.75">
      <c r="A92" s="352" t="s">
        <v>82</v>
      </c>
      <c r="B92" s="353">
        <f aca="true" t="shared" si="31" ref="B92:M92">B86/B79</f>
        <v>0.022106615909802643</v>
      </c>
      <c r="C92" s="354">
        <f t="shared" si="31"/>
        <v>0.02188496832145032</v>
      </c>
      <c r="D92" s="354">
        <f t="shared" si="31"/>
        <v>0.022894304777011244</v>
      </c>
      <c r="E92" s="354">
        <f t="shared" si="31"/>
        <v>0.022782643443638048</v>
      </c>
      <c r="F92" s="354">
        <f t="shared" si="31"/>
        <v>0.022052954161006715</v>
      </c>
      <c r="G92" s="354">
        <f t="shared" si="31"/>
        <v>0.022597465281435657</v>
      </c>
      <c r="H92" s="354">
        <f t="shared" si="31"/>
        <v>0.021047173305639013</v>
      </c>
      <c r="I92" s="354">
        <f t="shared" si="31"/>
        <v>0.02208249572578746</v>
      </c>
      <c r="J92" s="354">
        <f t="shared" si="31"/>
        <v>0.02225970813202693</v>
      </c>
      <c r="K92" s="354">
        <f t="shared" si="31"/>
        <v>0.022939426914667913</v>
      </c>
      <c r="L92" s="354">
        <f t="shared" si="31"/>
        <v>0.02242518687875371</v>
      </c>
      <c r="M92" s="355">
        <f t="shared" si="31"/>
        <v>0.0226015971371654</v>
      </c>
      <c r="N92" s="356">
        <f>AVERAGE(B92:M92)</f>
        <v>0.022306211665698756</v>
      </c>
      <c r="O92" s="351"/>
    </row>
    <row r="93" spans="1:15" s="186" customFormat="1" ht="12.75">
      <c r="A93" s="357" t="s">
        <v>83</v>
      </c>
      <c r="B93" s="358" t="e">
        <f aca="true" t="shared" si="32" ref="B93:M93">IF(B90=0,0,B87/B90)</f>
        <v>#REF!</v>
      </c>
      <c r="C93" s="359" t="e">
        <f t="shared" si="32"/>
        <v>#REF!</v>
      </c>
      <c r="D93" s="359" t="e">
        <f t="shared" si="32"/>
        <v>#REF!</v>
      </c>
      <c r="E93" s="359" t="e">
        <f t="shared" si="32"/>
        <v>#REF!</v>
      </c>
      <c r="F93" s="359" t="e">
        <f t="shared" si="32"/>
        <v>#REF!</v>
      </c>
      <c r="G93" s="359" t="e">
        <f t="shared" si="32"/>
        <v>#REF!</v>
      </c>
      <c r="H93" s="359" t="e">
        <f t="shared" si="32"/>
        <v>#REF!</v>
      </c>
      <c r="I93" s="359" t="e">
        <f t="shared" si="32"/>
        <v>#REF!</v>
      </c>
      <c r="J93" s="359" t="e">
        <f t="shared" si="32"/>
        <v>#REF!</v>
      </c>
      <c r="K93" s="359" t="e">
        <f t="shared" si="32"/>
        <v>#REF!</v>
      </c>
      <c r="L93" s="359" t="e">
        <f t="shared" si="32"/>
        <v>#REF!</v>
      </c>
      <c r="M93" s="360" t="e">
        <f t="shared" si="32"/>
        <v>#REF!</v>
      </c>
      <c r="N93" s="361" t="e">
        <f>AVERAGE(B93:M93)</f>
        <v>#REF!</v>
      </c>
      <c r="O93" s="289"/>
    </row>
    <row r="94" spans="1:15" s="186" customFormat="1" ht="12.75">
      <c r="A94" s="335" t="s">
        <v>84</v>
      </c>
      <c r="B94" s="362" t="e">
        <f aca="true" t="shared" si="33" ref="B94:M94">IF(B93=0,0,B88/B90)</f>
        <v>#REF!</v>
      </c>
      <c r="C94" s="363" t="e">
        <f t="shared" si="33"/>
        <v>#REF!</v>
      </c>
      <c r="D94" s="363" t="e">
        <f t="shared" si="33"/>
        <v>#REF!</v>
      </c>
      <c r="E94" s="363" t="e">
        <f t="shared" si="33"/>
        <v>#REF!</v>
      </c>
      <c r="F94" s="363" t="e">
        <f t="shared" si="33"/>
        <v>#REF!</v>
      </c>
      <c r="G94" s="363" t="e">
        <f t="shared" si="33"/>
        <v>#REF!</v>
      </c>
      <c r="H94" s="363" t="e">
        <f t="shared" si="33"/>
        <v>#REF!</v>
      </c>
      <c r="I94" s="363" t="e">
        <f t="shared" si="33"/>
        <v>#REF!</v>
      </c>
      <c r="J94" s="363" t="e">
        <f t="shared" si="33"/>
        <v>#REF!</v>
      </c>
      <c r="K94" s="363" t="e">
        <f t="shared" si="33"/>
        <v>#REF!</v>
      </c>
      <c r="L94" s="363" t="e">
        <f t="shared" si="33"/>
        <v>#REF!</v>
      </c>
      <c r="M94" s="364" t="e">
        <f t="shared" si="33"/>
        <v>#REF!</v>
      </c>
      <c r="N94" s="365" t="e">
        <f>AVERAGE(B94:M94)</f>
        <v>#REF!</v>
      </c>
      <c r="O94" s="289"/>
    </row>
    <row r="95" spans="1:15" s="186" customFormat="1" ht="13.5" thickBot="1">
      <c r="A95" s="366" t="s">
        <v>85</v>
      </c>
      <c r="B95" s="367" t="e">
        <f aca="true" t="shared" si="34" ref="B95:M95">IF(B94=0,0,B89/B90)</f>
        <v>#REF!</v>
      </c>
      <c r="C95" s="368" t="e">
        <f t="shared" si="34"/>
        <v>#REF!</v>
      </c>
      <c r="D95" s="368" t="e">
        <f t="shared" si="34"/>
        <v>#REF!</v>
      </c>
      <c r="E95" s="368" t="e">
        <f t="shared" si="34"/>
        <v>#REF!</v>
      </c>
      <c r="F95" s="368" t="e">
        <f t="shared" si="34"/>
        <v>#REF!</v>
      </c>
      <c r="G95" s="368" t="e">
        <f t="shared" si="34"/>
        <v>#REF!</v>
      </c>
      <c r="H95" s="368" t="e">
        <f t="shared" si="34"/>
        <v>#REF!</v>
      </c>
      <c r="I95" s="368" t="e">
        <f t="shared" si="34"/>
        <v>#REF!</v>
      </c>
      <c r="J95" s="368" t="e">
        <f t="shared" si="34"/>
        <v>#REF!</v>
      </c>
      <c r="K95" s="368" t="e">
        <f t="shared" si="34"/>
        <v>#REF!</v>
      </c>
      <c r="L95" s="368" t="e">
        <f t="shared" si="34"/>
        <v>#REF!</v>
      </c>
      <c r="M95" s="369" t="e">
        <f t="shared" si="34"/>
        <v>#REF!</v>
      </c>
      <c r="N95" s="370" t="e">
        <f>AVERAGE(B95:M95)</f>
        <v>#REF!</v>
      </c>
      <c r="O95" s="289"/>
    </row>
    <row r="96" spans="1:15" s="186" customFormat="1" ht="12.75">
      <c r="A96" s="371"/>
      <c r="B96" s="372"/>
      <c r="C96" s="372"/>
      <c r="D96" s="372"/>
      <c r="E96" s="372"/>
      <c r="F96" s="372"/>
      <c r="G96" s="372"/>
      <c r="H96" s="372"/>
      <c r="I96" s="372"/>
      <c r="J96" s="372"/>
      <c r="K96" s="372"/>
      <c r="L96" s="372"/>
      <c r="M96" s="372"/>
      <c r="N96" s="372"/>
      <c r="O96" s="289"/>
    </row>
    <row r="97" spans="1:15" s="186" customFormat="1" ht="15.75">
      <c r="A97" s="281" t="s">
        <v>90</v>
      </c>
      <c r="B97" s="282"/>
      <c r="C97" s="282"/>
      <c r="D97" s="282"/>
      <c r="E97" s="282"/>
      <c r="F97" s="282"/>
      <c r="G97" s="282"/>
      <c r="H97" s="282"/>
      <c r="I97" s="282"/>
      <c r="J97" s="282"/>
      <c r="K97" s="282"/>
      <c r="L97" s="282"/>
      <c r="M97" s="282"/>
      <c r="N97" s="282"/>
      <c r="O97" s="282"/>
    </row>
    <row r="98" spans="1:15" s="186" customFormat="1" ht="13.5" thickBot="1">
      <c r="A98" s="283"/>
      <c r="B98" s="282"/>
      <c r="C98" s="282"/>
      <c r="D98" s="282"/>
      <c r="E98" s="282"/>
      <c r="F98" s="282"/>
      <c r="G98" s="282"/>
      <c r="H98" s="282"/>
      <c r="I98" s="282"/>
      <c r="J98" s="282"/>
      <c r="K98" s="282"/>
      <c r="L98" s="282"/>
      <c r="M98" s="282"/>
      <c r="N98" s="282"/>
      <c r="O98" s="282"/>
    </row>
    <row r="99" spans="1:15" s="186" customFormat="1" ht="16.5" thickBot="1">
      <c r="A99" s="284" t="s">
        <v>54</v>
      </c>
      <c r="B99" s="285" t="e">
        <f>+OldPlanning!U196</f>
        <v>#REF!</v>
      </c>
      <c r="C99" s="282"/>
      <c r="D99" s="282"/>
      <c r="E99" s="282"/>
      <c r="F99" s="282"/>
      <c r="G99" s="282"/>
      <c r="H99" s="282"/>
      <c r="I99" s="282"/>
      <c r="J99" s="282"/>
      <c r="K99" s="282"/>
      <c r="L99" s="282"/>
      <c r="M99" s="282"/>
      <c r="N99" s="282"/>
      <c r="O99" s="282"/>
    </row>
    <row r="100" spans="1:15" s="186" customFormat="1" ht="15.75">
      <c r="A100" s="284"/>
      <c r="B100" s="286"/>
      <c r="C100" s="282"/>
      <c r="D100" s="282"/>
      <c r="E100" s="282"/>
      <c r="F100" s="282"/>
      <c r="G100" s="282"/>
      <c r="H100" s="282"/>
      <c r="I100" s="282"/>
      <c r="J100" s="282"/>
      <c r="K100" s="282"/>
      <c r="L100" s="282"/>
      <c r="M100" s="282"/>
      <c r="N100" s="282"/>
      <c r="O100" s="282"/>
    </row>
    <row r="101" spans="1:15" s="186" customFormat="1" ht="16.5" thickBot="1">
      <c r="A101" s="287" t="s">
        <v>91</v>
      </c>
      <c r="B101" s="288"/>
      <c r="C101" s="289"/>
      <c r="D101" s="289"/>
      <c r="E101" s="289"/>
      <c r="F101" s="289"/>
      <c r="G101" s="289"/>
      <c r="H101" s="289"/>
      <c r="I101" s="289"/>
      <c r="J101" s="289"/>
      <c r="K101" s="289"/>
      <c r="L101" s="289"/>
      <c r="M101" s="289"/>
      <c r="N101" s="289"/>
      <c r="O101" s="289"/>
    </row>
    <row r="102" spans="1:15" s="186" customFormat="1" ht="12.75">
      <c r="A102" s="290" t="s">
        <v>56</v>
      </c>
      <c r="B102" s="291" t="e">
        <f>OldPlanning!U213</f>
        <v>#REF!</v>
      </c>
      <c r="C102" s="289"/>
      <c r="D102" s="289"/>
      <c r="E102" s="289"/>
      <c r="F102" s="289"/>
      <c r="G102" s="289"/>
      <c r="H102" s="289"/>
      <c r="I102" s="289"/>
      <c r="J102" s="289"/>
      <c r="K102" s="289"/>
      <c r="L102" s="289"/>
      <c r="M102" s="289"/>
      <c r="N102" s="289"/>
      <c r="O102" s="289"/>
    </row>
    <row r="103" spans="1:15" s="186" customFormat="1" ht="12.75">
      <c r="A103" s="290" t="s">
        <v>57</v>
      </c>
      <c r="B103" s="292" t="e">
        <f>OldPlanning!U214</f>
        <v>#REF!</v>
      </c>
      <c r="C103" s="289"/>
      <c r="D103" s="289"/>
      <c r="E103" s="289"/>
      <c r="F103" s="289"/>
      <c r="G103" s="289"/>
      <c r="H103" s="289"/>
      <c r="I103" s="289"/>
      <c r="J103" s="289"/>
      <c r="K103" s="289"/>
      <c r="L103" s="289"/>
      <c r="M103" s="289"/>
      <c r="N103" s="289"/>
      <c r="O103" s="289"/>
    </row>
    <row r="104" spans="1:15" s="186" customFormat="1" ht="13.5" thickBot="1">
      <c r="A104" s="290" t="s">
        <v>58</v>
      </c>
      <c r="B104" s="293" t="e">
        <f>OldPlanning!U215</f>
        <v>#REF!</v>
      </c>
      <c r="C104" s="289"/>
      <c r="D104" s="289"/>
      <c r="E104" s="289"/>
      <c r="F104" s="289"/>
      <c r="G104" s="289"/>
      <c r="H104" s="289"/>
      <c r="I104" s="289"/>
      <c r="J104" s="289"/>
      <c r="K104" s="289"/>
      <c r="L104" s="289"/>
      <c r="M104" s="289"/>
      <c r="N104" s="289"/>
      <c r="O104" s="289"/>
    </row>
    <row r="105" spans="1:15" s="186" customFormat="1" ht="13.5" thickBot="1">
      <c r="A105" s="283"/>
      <c r="B105" s="282"/>
      <c r="C105" s="282"/>
      <c r="D105" s="282"/>
      <c r="E105" s="282"/>
      <c r="F105" s="282"/>
      <c r="G105" s="282"/>
      <c r="H105" s="282"/>
      <c r="I105" s="282"/>
      <c r="J105" s="282"/>
      <c r="K105" s="282"/>
      <c r="L105" s="282"/>
      <c r="M105" s="282"/>
      <c r="N105" s="282"/>
      <c r="O105" s="282"/>
    </row>
    <row r="106" spans="1:15" s="186" customFormat="1" ht="12.75">
      <c r="A106" s="294" t="s">
        <v>1</v>
      </c>
      <c r="B106" s="295" t="s">
        <v>59</v>
      </c>
      <c r="C106" s="296" t="s">
        <v>60</v>
      </c>
      <c r="D106" s="296" t="s">
        <v>61</v>
      </c>
      <c r="E106" s="296" t="s">
        <v>62</v>
      </c>
      <c r="F106" s="296" t="s">
        <v>63</v>
      </c>
      <c r="G106" s="296" t="s">
        <v>64</v>
      </c>
      <c r="H106" s="296" t="s">
        <v>65</v>
      </c>
      <c r="I106" s="296" t="s">
        <v>66</v>
      </c>
      <c r="J106" s="296" t="s">
        <v>67</v>
      </c>
      <c r="K106" s="296" t="s">
        <v>68</v>
      </c>
      <c r="L106" s="296" t="s">
        <v>4</v>
      </c>
      <c r="M106" s="296" t="s">
        <v>69</v>
      </c>
      <c r="N106" s="297" t="s">
        <v>70</v>
      </c>
      <c r="O106" s="282"/>
    </row>
    <row r="107" spans="1:15" s="186" customFormat="1" ht="12.75">
      <c r="A107" s="298" t="s">
        <v>71</v>
      </c>
      <c r="B107" s="299">
        <f aca="true" t="shared" si="35" ref="B107:M107">B78</f>
        <v>0.009887030620921488</v>
      </c>
      <c r="C107" s="300">
        <f t="shared" si="35"/>
        <v>0.012018834088060417</v>
      </c>
      <c r="D107" s="300">
        <f t="shared" si="35"/>
        <v>0.01189671590671559</v>
      </c>
      <c r="E107" s="300">
        <f t="shared" si="35"/>
        <v>0.01332551160549092</v>
      </c>
      <c r="F107" s="300">
        <f t="shared" si="35"/>
        <v>0.016205416744326455</v>
      </c>
      <c r="G107" s="300">
        <f t="shared" si="35"/>
        <v>0.01674555429934594</v>
      </c>
      <c r="H107" s="300">
        <f t="shared" si="35"/>
        <v>0.0037792457999994027</v>
      </c>
      <c r="I107" s="300">
        <f t="shared" si="35"/>
        <v>0.005501835878342393</v>
      </c>
      <c r="J107" s="300">
        <f t="shared" si="35"/>
        <v>0.005058932839898539</v>
      </c>
      <c r="K107" s="300">
        <f t="shared" si="35"/>
        <v>0.00593660457214696</v>
      </c>
      <c r="L107" s="300">
        <f t="shared" si="35"/>
        <v>0.011584314860616627</v>
      </c>
      <c r="M107" s="300">
        <f t="shared" si="35"/>
        <v>0.010870587001147717</v>
      </c>
      <c r="N107" s="301">
        <f>AVERAGE(B107:M107)</f>
        <v>0.010234215351417705</v>
      </c>
      <c r="O107" s="282"/>
    </row>
    <row r="108" spans="1:15" s="186" customFormat="1" ht="12.75">
      <c r="A108" s="302" t="s">
        <v>72</v>
      </c>
      <c r="B108" s="303">
        <f aca="true" t="shared" si="36" ref="B108:M108">B79*(1+B107)</f>
        <v>432185.97952089424</v>
      </c>
      <c r="C108" s="304">
        <f t="shared" si="36"/>
        <v>438414.47106854833</v>
      </c>
      <c r="D108" s="304">
        <f t="shared" si="36"/>
        <v>438539.0577172117</v>
      </c>
      <c r="E108" s="304">
        <f t="shared" si="36"/>
        <v>442926.6206765329</v>
      </c>
      <c r="F108" s="304">
        <f t="shared" si="36"/>
        <v>448021.24516375223</v>
      </c>
      <c r="G108" s="304">
        <f t="shared" si="36"/>
        <v>448275.378937681</v>
      </c>
      <c r="H108" s="304">
        <f t="shared" si="36"/>
        <v>413200.55687607283</v>
      </c>
      <c r="I108" s="304">
        <f t="shared" si="36"/>
        <v>415993.959553036</v>
      </c>
      <c r="J108" s="304">
        <f t="shared" si="36"/>
        <v>417764.01998064265</v>
      </c>
      <c r="K108" s="304">
        <f t="shared" si="36"/>
        <v>419814.50728852337</v>
      </c>
      <c r="L108" s="304">
        <f t="shared" si="36"/>
        <v>430702.01967675815</v>
      </c>
      <c r="M108" s="304">
        <f t="shared" si="36"/>
        <v>428155.99941720377</v>
      </c>
      <c r="N108" s="305">
        <f>AVERAGE(B108:M108)</f>
        <v>431166.1513230714</v>
      </c>
      <c r="O108" s="282"/>
    </row>
    <row r="109" spans="1:15" s="186" customFormat="1" ht="13.5" thickBot="1">
      <c r="A109" s="306" t="s">
        <v>73</v>
      </c>
      <c r="B109" s="307" t="e">
        <f aca="true" t="shared" si="37" ref="B109:N109">$B$99</f>
        <v>#REF!</v>
      </c>
      <c r="C109" s="308" t="e">
        <f t="shared" si="37"/>
        <v>#REF!</v>
      </c>
      <c r="D109" s="308" t="e">
        <f t="shared" si="37"/>
        <v>#REF!</v>
      </c>
      <c r="E109" s="308" t="e">
        <f t="shared" si="37"/>
        <v>#REF!</v>
      </c>
      <c r="F109" s="308" t="e">
        <f t="shared" si="37"/>
        <v>#REF!</v>
      </c>
      <c r="G109" s="308" t="e">
        <f t="shared" si="37"/>
        <v>#REF!</v>
      </c>
      <c r="H109" s="308" t="e">
        <f t="shared" si="37"/>
        <v>#REF!</v>
      </c>
      <c r="I109" s="308" t="e">
        <f t="shared" si="37"/>
        <v>#REF!</v>
      </c>
      <c r="J109" s="308" t="e">
        <f t="shared" si="37"/>
        <v>#REF!</v>
      </c>
      <c r="K109" s="308" t="e">
        <f t="shared" si="37"/>
        <v>#REF!</v>
      </c>
      <c r="L109" s="308" t="e">
        <f t="shared" si="37"/>
        <v>#REF!</v>
      </c>
      <c r="M109" s="308" t="e">
        <f t="shared" si="37"/>
        <v>#REF!</v>
      </c>
      <c r="N109" s="309" t="e">
        <f t="shared" si="37"/>
        <v>#REF!</v>
      </c>
      <c r="O109" s="282"/>
    </row>
    <row r="110" spans="1:15" s="186" customFormat="1" ht="14.25" thickBot="1" thickTop="1">
      <c r="A110" s="310" t="s">
        <v>2</v>
      </c>
      <c r="B110" s="311" t="e">
        <f aca="true" t="shared" si="38" ref="B110:M110">B109*B108</f>
        <v>#REF!</v>
      </c>
      <c r="C110" s="312" t="e">
        <f t="shared" si="38"/>
        <v>#REF!</v>
      </c>
      <c r="D110" s="312" t="e">
        <f t="shared" si="38"/>
        <v>#REF!</v>
      </c>
      <c r="E110" s="312" t="e">
        <f t="shared" si="38"/>
        <v>#REF!</v>
      </c>
      <c r="F110" s="312" t="e">
        <f t="shared" si="38"/>
        <v>#REF!</v>
      </c>
      <c r="G110" s="312" t="e">
        <f t="shared" si="38"/>
        <v>#REF!</v>
      </c>
      <c r="H110" s="312" t="e">
        <f t="shared" si="38"/>
        <v>#REF!</v>
      </c>
      <c r="I110" s="312" t="e">
        <f t="shared" si="38"/>
        <v>#REF!</v>
      </c>
      <c r="J110" s="312" t="e">
        <f t="shared" si="38"/>
        <v>#REF!</v>
      </c>
      <c r="K110" s="312" t="e">
        <f t="shared" si="38"/>
        <v>#REF!</v>
      </c>
      <c r="L110" s="312" t="e">
        <f t="shared" si="38"/>
        <v>#REF!</v>
      </c>
      <c r="M110" s="312" t="e">
        <f t="shared" si="38"/>
        <v>#REF!</v>
      </c>
      <c r="N110" s="313" t="e">
        <f>SUM(B110:M110)</f>
        <v>#REF!</v>
      </c>
      <c r="O110" s="282"/>
    </row>
    <row r="112" spans="1:15" s="186" customFormat="1" ht="12.75">
      <c r="A112" s="322" t="s">
        <v>92</v>
      </c>
      <c r="B112" s="323"/>
      <c r="C112" s="323"/>
      <c r="D112" s="323"/>
      <c r="E112" s="323"/>
      <c r="F112" s="323"/>
      <c r="G112" s="323"/>
      <c r="H112" s="323"/>
      <c r="I112" s="323"/>
      <c r="J112" s="323"/>
      <c r="K112" s="323"/>
      <c r="L112" s="323"/>
      <c r="M112" s="323"/>
      <c r="N112" s="324"/>
      <c r="O112" s="289"/>
    </row>
    <row r="113" spans="1:15" s="186" customFormat="1" ht="13.5" thickBot="1">
      <c r="A113" s="325"/>
      <c r="B113" s="326"/>
      <c r="C113" s="326"/>
      <c r="D113" s="326"/>
      <c r="E113" s="326"/>
      <c r="F113" s="326"/>
      <c r="G113" s="326"/>
      <c r="H113" s="326"/>
      <c r="I113" s="326"/>
      <c r="J113" s="326"/>
      <c r="K113" s="326"/>
      <c r="L113" s="326"/>
      <c r="M113" s="326"/>
      <c r="N113" s="327"/>
      <c r="O113" s="289"/>
    </row>
    <row r="114" spans="1:15" s="186" customFormat="1" ht="13.5" thickBot="1">
      <c r="A114" s="328" t="s">
        <v>1</v>
      </c>
      <c r="B114" s="295" t="s">
        <v>59</v>
      </c>
      <c r="C114" s="296" t="s">
        <v>60</v>
      </c>
      <c r="D114" s="296" t="s">
        <v>61</v>
      </c>
      <c r="E114" s="296" t="s">
        <v>62</v>
      </c>
      <c r="F114" s="296" t="s">
        <v>63</v>
      </c>
      <c r="G114" s="296" t="s">
        <v>64</v>
      </c>
      <c r="H114" s="296" t="s">
        <v>65</v>
      </c>
      <c r="I114" s="296" t="s">
        <v>66</v>
      </c>
      <c r="J114" s="296" t="s">
        <v>67</v>
      </c>
      <c r="K114" s="296" t="s">
        <v>68</v>
      </c>
      <c r="L114" s="296" t="s">
        <v>4</v>
      </c>
      <c r="M114" s="297" t="s">
        <v>69</v>
      </c>
      <c r="N114" s="329" t="s">
        <v>75</v>
      </c>
      <c r="O114" s="289"/>
    </row>
    <row r="115" spans="1:15" s="186" customFormat="1" ht="14.25" thickBot="1" thickTop="1">
      <c r="A115" s="330" t="s">
        <v>76</v>
      </c>
      <c r="B115" s="331">
        <f>+PUPM!B103</f>
        <v>9988.121395719641</v>
      </c>
      <c r="C115" s="331">
        <f>+PUPM!C103</f>
        <v>9994.93151807217</v>
      </c>
      <c r="D115" s="331">
        <f>+PUPM!D103</f>
        <v>10592.450355675437</v>
      </c>
      <c r="E115" s="331">
        <f>+PUPM!E103</f>
        <v>10696.637008459213</v>
      </c>
      <c r="F115" s="331">
        <f>+PUPM!F103</f>
        <v>10351.465835166764</v>
      </c>
      <c r="G115" s="331">
        <f>+PUPM!G103</f>
        <v>10672.226152090596</v>
      </c>
      <c r="H115" s="331">
        <f>+PUPM!H103</f>
        <v>9074.493646746878</v>
      </c>
      <c r="I115" s="331">
        <f>+PUPM!I103</f>
        <v>9699.59829828983</v>
      </c>
      <c r="J115" s="331">
        <f>+PUPM!J103</f>
        <v>9776.031512018057</v>
      </c>
      <c r="K115" s="331">
        <f>+PUPM!K103</f>
        <v>10243.806145863398</v>
      </c>
      <c r="L115" s="331">
        <f>+PUPM!L103</f>
        <v>10193.857401423136</v>
      </c>
      <c r="M115" s="331">
        <f>+PUPM!M103</f>
        <v>10199.364788562392</v>
      </c>
      <c r="N115" s="332">
        <f>SUM(B115:M115)</f>
        <v>121482.98405808752</v>
      </c>
      <c r="O115" s="289"/>
    </row>
    <row r="116" spans="1:15" s="186" customFormat="1" ht="12.75">
      <c r="A116" s="333" t="s">
        <v>77</v>
      </c>
      <c r="B116" s="334" t="e">
        <f>+OldPlanning!$U$171*B108</f>
        <v>#REF!</v>
      </c>
      <c r="C116" s="334" t="e">
        <f>+OldPlanning!$U$171*C108</f>
        <v>#REF!</v>
      </c>
      <c r="D116" s="334" t="e">
        <f>+OldPlanning!$U$171*D108</f>
        <v>#REF!</v>
      </c>
      <c r="E116" s="334" t="e">
        <f>+OldPlanning!$U$171*E108</f>
        <v>#REF!</v>
      </c>
      <c r="F116" s="334" t="e">
        <f>+OldPlanning!$U$171*F108</f>
        <v>#REF!</v>
      </c>
      <c r="G116" s="334" t="e">
        <f>+OldPlanning!$U$171*G108</f>
        <v>#REF!</v>
      </c>
      <c r="H116" s="334" t="e">
        <f>+OldPlanning!$U$171*H108</f>
        <v>#REF!</v>
      </c>
      <c r="I116" s="334" t="e">
        <f>+OldPlanning!$U$171*I108</f>
        <v>#REF!</v>
      </c>
      <c r="J116" s="334" t="e">
        <f>+OldPlanning!$U$171*J108</f>
        <v>#REF!</v>
      </c>
      <c r="K116" s="334" t="e">
        <f>+OldPlanning!$U$171*K108</f>
        <v>#REF!</v>
      </c>
      <c r="L116" s="334" t="e">
        <f>+OldPlanning!$U$171*L108</f>
        <v>#REF!</v>
      </c>
      <c r="M116" s="334" t="e">
        <f>+OldPlanning!$U$171*M108</f>
        <v>#REF!</v>
      </c>
      <c r="N116" s="333" t="e">
        <f>SUM(B116:M116)</f>
        <v>#REF!</v>
      </c>
      <c r="O116" s="289"/>
    </row>
    <row r="117" spans="1:15" s="186" customFormat="1" ht="12.75">
      <c r="A117" s="335" t="s">
        <v>78</v>
      </c>
      <c r="B117" s="337" t="e">
        <f>+OldPlanning!$U$172*B108</f>
        <v>#REF!</v>
      </c>
      <c r="C117" s="337" t="e">
        <f>+OldPlanning!$U$172*C108</f>
        <v>#REF!</v>
      </c>
      <c r="D117" s="337" t="e">
        <f>+OldPlanning!$U$172*D108</f>
        <v>#REF!</v>
      </c>
      <c r="E117" s="337" t="e">
        <f>+OldPlanning!$U$172*E108</f>
        <v>#REF!</v>
      </c>
      <c r="F117" s="337" t="e">
        <f>+OldPlanning!$U$172*F108</f>
        <v>#REF!</v>
      </c>
      <c r="G117" s="337" t="e">
        <f>+OldPlanning!$U$172*G108</f>
        <v>#REF!</v>
      </c>
      <c r="H117" s="337" t="e">
        <f>+OldPlanning!$U$172*H108</f>
        <v>#REF!</v>
      </c>
      <c r="I117" s="337" t="e">
        <f>+OldPlanning!$U$172*I108</f>
        <v>#REF!</v>
      </c>
      <c r="J117" s="337" t="e">
        <f>+OldPlanning!$U$172*J108</f>
        <v>#REF!</v>
      </c>
      <c r="K117" s="337" t="e">
        <f>+OldPlanning!$U$172*K108</f>
        <v>#REF!</v>
      </c>
      <c r="L117" s="337" t="e">
        <f>+OldPlanning!$U$172*L108</f>
        <v>#REF!</v>
      </c>
      <c r="M117" s="337" t="e">
        <f>+OldPlanning!$U$172*M108</f>
        <v>#REF!</v>
      </c>
      <c r="N117" s="338" t="e">
        <f>SUM(B117:M117)</f>
        <v>#REF!</v>
      </c>
      <c r="O117" s="289"/>
    </row>
    <row r="118" spans="1:15" s="186" customFormat="1" ht="13.5" thickBot="1">
      <c r="A118" s="339" t="s">
        <v>79</v>
      </c>
      <c r="B118" s="341" t="e">
        <f>+OldPlanning!$U$173*B108</f>
        <v>#REF!</v>
      </c>
      <c r="C118" s="341" t="e">
        <f>+OldPlanning!$U$173*C108</f>
        <v>#REF!</v>
      </c>
      <c r="D118" s="341" t="e">
        <f>+OldPlanning!$U$173*D108</f>
        <v>#REF!</v>
      </c>
      <c r="E118" s="341" t="e">
        <f>+OldPlanning!$U$173*E108</f>
        <v>#REF!</v>
      </c>
      <c r="F118" s="341" t="e">
        <f>+OldPlanning!$U$173*F108</f>
        <v>#REF!</v>
      </c>
      <c r="G118" s="341" t="e">
        <f>+OldPlanning!$U$173*G108</f>
        <v>#REF!</v>
      </c>
      <c r="H118" s="341" t="e">
        <f>+OldPlanning!$U$173*H108</f>
        <v>#REF!</v>
      </c>
      <c r="I118" s="341" t="e">
        <f>+OldPlanning!$U$173*I108</f>
        <v>#REF!</v>
      </c>
      <c r="J118" s="341" t="e">
        <f>+OldPlanning!$U$173*J108</f>
        <v>#REF!</v>
      </c>
      <c r="K118" s="341" t="e">
        <f>+OldPlanning!$U$173*K108</f>
        <v>#REF!</v>
      </c>
      <c r="L118" s="341" t="e">
        <f>+OldPlanning!$U$173*L108</f>
        <v>#REF!</v>
      </c>
      <c r="M118" s="341" t="e">
        <f>+OldPlanning!$U$173*M108</f>
        <v>#REF!</v>
      </c>
      <c r="N118" s="342" t="e">
        <f>SUM(B118:M118)</f>
        <v>#REF!</v>
      </c>
      <c r="O118" s="289"/>
    </row>
    <row r="119" spans="1:15" s="186" customFormat="1" ht="13.5" thickTop="1">
      <c r="A119" s="330" t="s">
        <v>80</v>
      </c>
      <c r="B119" s="343" t="e">
        <f aca="true" t="shared" si="39" ref="B119:M119">SUM(B116:B118)</f>
        <v>#REF!</v>
      </c>
      <c r="C119" s="344" t="e">
        <f t="shared" si="39"/>
        <v>#REF!</v>
      </c>
      <c r="D119" s="344" t="e">
        <f t="shared" si="39"/>
        <v>#REF!</v>
      </c>
      <c r="E119" s="344" t="e">
        <f t="shared" si="39"/>
        <v>#REF!</v>
      </c>
      <c r="F119" s="344" t="e">
        <f t="shared" si="39"/>
        <v>#REF!</v>
      </c>
      <c r="G119" s="344" t="e">
        <f t="shared" si="39"/>
        <v>#REF!</v>
      </c>
      <c r="H119" s="344" t="e">
        <f t="shared" si="39"/>
        <v>#REF!</v>
      </c>
      <c r="I119" s="344" t="e">
        <f t="shared" si="39"/>
        <v>#REF!</v>
      </c>
      <c r="J119" s="344" t="e">
        <f t="shared" si="39"/>
        <v>#REF!</v>
      </c>
      <c r="K119" s="344" t="e">
        <f t="shared" si="39"/>
        <v>#REF!</v>
      </c>
      <c r="L119" s="344" t="e">
        <f t="shared" si="39"/>
        <v>#REF!</v>
      </c>
      <c r="M119" s="345" t="e">
        <f t="shared" si="39"/>
        <v>#REF!</v>
      </c>
      <c r="N119" s="332" t="e">
        <f>SUM(B119:M119)</f>
        <v>#REF!</v>
      </c>
      <c r="O119" s="289"/>
    </row>
    <row r="120" spans="1:15" s="186" customFormat="1" ht="12.75">
      <c r="A120" s="346" t="s">
        <v>89</v>
      </c>
      <c r="B120" s="347" t="e">
        <f aca="true" t="shared" si="40" ref="B120:M120">IF(B115=0,0,B119/B115)</f>
        <v>#REF!</v>
      </c>
      <c r="C120" s="348" t="e">
        <f t="shared" si="40"/>
        <v>#REF!</v>
      </c>
      <c r="D120" s="348" t="e">
        <f t="shared" si="40"/>
        <v>#REF!</v>
      </c>
      <c r="E120" s="348" t="e">
        <f t="shared" si="40"/>
        <v>#REF!</v>
      </c>
      <c r="F120" s="348" t="e">
        <f t="shared" si="40"/>
        <v>#REF!</v>
      </c>
      <c r="G120" s="348" t="e">
        <f t="shared" si="40"/>
        <v>#REF!</v>
      </c>
      <c r="H120" s="348" t="e">
        <f t="shared" si="40"/>
        <v>#REF!</v>
      </c>
      <c r="I120" s="348" t="e">
        <f t="shared" si="40"/>
        <v>#REF!</v>
      </c>
      <c r="J120" s="348" t="e">
        <f t="shared" si="40"/>
        <v>#REF!</v>
      </c>
      <c r="K120" s="348" t="e">
        <f t="shared" si="40"/>
        <v>#REF!</v>
      </c>
      <c r="L120" s="348" t="e">
        <f t="shared" si="40"/>
        <v>#REF!</v>
      </c>
      <c r="M120" s="349" t="e">
        <f t="shared" si="40"/>
        <v>#REF!</v>
      </c>
      <c r="N120" s="350" t="e">
        <f>AVERAGE(B120:M120)</f>
        <v>#REF!</v>
      </c>
      <c r="O120" s="351"/>
    </row>
    <row r="121" spans="1:15" s="186" customFormat="1" ht="12.75">
      <c r="A121" s="352" t="s">
        <v>82</v>
      </c>
      <c r="B121" s="353">
        <f aca="true" t="shared" si="41" ref="B121:M121">B115/B108</f>
        <v>0.02311070203339801</v>
      </c>
      <c r="C121" s="354">
        <f t="shared" si="41"/>
        <v>0.022797905127792673</v>
      </c>
      <c r="D121" s="354">
        <f t="shared" si="41"/>
        <v>0.024153949732126007</v>
      </c>
      <c r="E121" s="354">
        <f t="shared" si="41"/>
        <v>0.024149907702817695</v>
      </c>
      <c r="F121" s="354">
        <f t="shared" si="41"/>
        <v>0.023104854840942404</v>
      </c>
      <c r="G121" s="354">
        <f t="shared" si="41"/>
        <v>0.023807299382316162</v>
      </c>
      <c r="H121" s="354">
        <f t="shared" si="41"/>
        <v>0.02196147487155614</v>
      </c>
      <c r="I121" s="354">
        <f t="shared" si="41"/>
        <v>0.023316680628515725</v>
      </c>
      <c r="J121" s="354">
        <f t="shared" si="41"/>
        <v>0.023400846038562715</v>
      </c>
      <c r="K121" s="354">
        <f t="shared" si="41"/>
        <v>0.02440079122569054</v>
      </c>
      <c r="L121" s="354">
        <f t="shared" si="41"/>
        <v>0.023668004642916757</v>
      </c>
      <c r="M121" s="355">
        <f t="shared" si="41"/>
        <v>0.023821608951983708</v>
      </c>
      <c r="N121" s="356">
        <f>AVERAGE(B121:M121)</f>
        <v>0.02347450209821821</v>
      </c>
      <c r="O121" s="351"/>
    </row>
    <row r="122" spans="1:15" s="186" customFormat="1" ht="12.75">
      <c r="A122" s="357" t="s">
        <v>83</v>
      </c>
      <c r="B122" s="358" t="e">
        <f aca="true" t="shared" si="42" ref="B122:M122">IF(B119=0,0,B116/B119)</f>
        <v>#REF!</v>
      </c>
      <c r="C122" s="359" t="e">
        <f t="shared" si="42"/>
        <v>#REF!</v>
      </c>
      <c r="D122" s="359" t="e">
        <f t="shared" si="42"/>
        <v>#REF!</v>
      </c>
      <c r="E122" s="359" t="e">
        <f t="shared" si="42"/>
        <v>#REF!</v>
      </c>
      <c r="F122" s="359" t="e">
        <f t="shared" si="42"/>
        <v>#REF!</v>
      </c>
      <c r="G122" s="359" t="e">
        <f t="shared" si="42"/>
        <v>#REF!</v>
      </c>
      <c r="H122" s="359" t="e">
        <f t="shared" si="42"/>
        <v>#REF!</v>
      </c>
      <c r="I122" s="359" t="e">
        <f t="shared" si="42"/>
        <v>#REF!</v>
      </c>
      <c r="J122" s="359" t="e">
        <f t="shared" si="42"/>
        <v>#REF!</v>
      </c>
      <c r="K122" s="359" t="e">
        <f t="shared" si="42"/>
        <v>#REF!</v>
      </c>
      <c r="L122" s="359" t="e">
        <f t="shared" si="42"/>
        <v>#REF!</v>
      </c>
      <c r="M122" s="360" t="e">
        <f t="shared" si="42"/>
        <v>#REF!</v>
      </c>
      <c r="N122" s="361" t="e">
        <f>AVERAGE(B122:M122)</f>
        <v>#REF!</v>
      </c>
      <c r="O122" s="289"/>
    </row>
    <row r="123" spans="1:15" s="186" customFormat="1" ht="12.75">
      <c r="A123" s="335" t="s">
        <v>84</v>
      </c>
      <c r="B123" s="362" t="e">
        <f aca="true" t="shared" si="43" ref="B123:M123">IF(B122=0,0,B117/B119)</f>
        <v>#REF!</v>
      </c>
      <c r="C123" s="363" t="e">
        <f t="shared" si="43"/>
        <v>#REF!</v>
      </c>
      <c r="D123" s="363" t="e">
        <f t="shared" si="43"/>
        <v>#REF!</v>
      </c>
      <c r="E123" s="363" t="e">
        <f t="shared" si="43"/>
        <v>#REF!</v>
      </c>
      <c r="F123" s="363" t="e">
        <f t="shared" si="43"/>
        <v>#REF!</v>
      </c>
      <c r="G123" s="363" t="e">
        <f t="shared" si="43"/>
        <v>#REF!</v>
      </c>
      <c r="H123" s="363" t="e">
        <f t="shared" si="43"/>
        <v>#REF!</v>
      </c>
      <c r="I123" s="363" t="e">
        <f t="shared" si="43"/>
        <v>#REF!</v>
      </c>
      <c r="J123" s="363" t="e">
        <f t="shared" si="43"/>
        <v>#REF!</v>
      </c>
      <c r="K123" s="363" t="e">
        <f t="shared" si="43"/>
        <v>#REF!</v>
      </c>
      <c r="L123" s="363" t="e">
        <f t="shared" si="43"/>
        <v>#REF!</v>
      </c>
      <c r="M123" s="364" t="e">
        <f t="shared" si="43"/>
        <v>#REF!</v>
      </c>
      <c r="N123" s="365" t="e">
        <f>AVERAGE(B123:M123)</f>
        <v>#REF!</v>
      </c>
      <c r="O123" s="289"/>
    </row>
    <row r="124" spans="1:15" s="186" customFormat="1" ht="13.5" thickBot="1">
      <c r="A124" s="366" t="s">
        <v>85</v>
      </c>
      <c r="B124" s="367" t="e">
        <f aca="true" t="shared" si="44" ref="B124:M124">IF(B123=0,0,B118/B119)</f>
        <v>#REF!</v>
      </c>
      <c r="C124" s="368" t="e">
        <f t="shared" si="44"/>
        <v>#REF!</v>
      </c>
      <c r="D124" s="368" t="e">
        <f t="shared" si="44"/>
        <v>#REF!</v>
      </c>
      <c r="E124" s="368" t="e">
        <f t="shared" si="44"/>
        <v>#REF!</v>
      </c>
      <c r="F124" s="368" t="e">
        <f t="shared" si="44"/>
        <v>#REF!</v>
      </c>
      <c r="G124" s="368" t="e">
        <f t="shared" si="44"/>
        <v>#REF!</v>
      </c>
      <c r="H124" s="368" t="e">
        <f t="shared" si="44"/>
        <v>#REF!</v>
      </c>
      <c r="I124" s="368" t="e">
        <f t="shared" si="44"/>
        <v>#REF!</v>
      </c>
      <c r="J124" s="368" t="e">
        <f t="shared" si="44"/>
        <v>#REF!</v>
      </c>
      <c r="K124" s="368" t="e">
        <f t="shared" si="44"/>
        <v>#REF!</v>
      </c>
      <c r="L124" s="368" t="e">
        <f t="shared" si="44"/>
        <v>#REF!</v>
      </c>
      <c r="M124" s="369" t="e">
        <f t="shared" si="44"/>
        <v>#REF!</v>
      </c>
      <c r="N124" s="370" t="e">
        <f>AVERAGE(B124:M124)</f>
        <v>#REF!</v>
      </c>
      <c r="O124" s="289"/>
    </row>
    <row r="125" spans="1:15" s="186" customFormat="1" ht="12.75">
      <c r="A125" s="371"/>
      <c r="B125" s="372"/>
      <c r="C125" s="372"/>
      <c r="D125" s="372"/>
      <c r="E125" s="372"/>
      <c r="F125" s="372"/>
      <c r="G125" s="372"/>
      <c r="H125" s="372"/>
      <c r="I125" s="372"/>
      <c r="J125" s="372"/>
      <c r="K125" s="372"/>
      <c r="L125" s="372"/>
      <c r="M125" s="372"/>
      <c r="N125" s="372"/>
      <c r="O125" s="289"/>
    </row>
    <row r="126" spans="1:15" s="186" customFormat="1" ht="15.75">
      <c r="A126" s="281" t="s">
        <v>93</v>
      </c>
      <c r="B126" s="282"/>
      <c r="C126" s="282"/>
      <c r="D126" s="282"/>
      <c r="E126" s="282"/>
      <c r="F126" s="282"/>
      <c r="G126" s="282"/>
      <c r="H126" s="282"/>
      <c r="I126" s="282"/>
      <c r="J126" s="282"/>
      <c r="K126" s="282"/>
      <c r="L126" s="282"/>
      <c r="M126" s="282"/>
      <c r="N126" s="282"/>
      <c r="O126" s="282"/>
    </row>
    <row r="127" spans="1:15" s="186" customFormat="1" ht="13.5" thickBot="1">
      <c r="A127" s="283"/>
      <c r="B127" s="282"/>
      <c r="C127" s="282"/>
      <c r="D127" s="282"/>
      <c r="E127" s="282"/>
      <c r="F127" s="282"/>
      <c r="G127" s="282"/>
      <c r="H127" s="282"/>
      <c r="I127" s="282"/>
      <c r="J127" s="282"/>
      <c r="K127" s="282"/>
      <c r="L127" s="282"/>
      <c r="M127" s="282"/>
      <c r="N127" s="282"/>
      <c r="O127" s="282"/>
    </row>
    <row r="128" spans="1:15" s="186" customFormat="1" ht="16.5" thickBot="1">
      <c r="A128" s="284" t="s">
        <v>54</v>
      </c>
      <c r="B128" s="285" t="e">
        <f>+OldPlanning!W196</f>
        <v>#REF!</v>
      </c>
      <c r="C128" s="282"/>
      <c r="D128" s="282"/>
      <c r="E128" s="282"/>
      <c r="F128" s="282"/>
      <c r="G128" s="282"/>
      <c r="H128" s="282"/>
      <c r="I128" s="282"/>
      <c r="J128" s="282"/>
      <c r="K128" s="282"/>
      <c r="L128" s="282"/>
      <c r="M128" s="282"/>
      <c r="N128" s="282"/>
      <c r="O128" s="282"/>
    </row>
    <row r="129" spans="1:15" s="186" customFormat="1" ht="15.75">
      <c r="A129" s="284"/>
      <c r="B129" s="286"/>
      <c r="C129" s="282"/>
      <c r="D129" s="282"/>
      <c r="E129" s="282"/>
      <c r="F129" s="282"/>
      <c r="G129" s="282"/>
      <c r="H129" s="282"/>
      <c r="I129" s="282"/>
      <c r="J129" s="282"/>
      <c r="K129" s="282"/>
      <c r="L129" s="282"/>
      <c r="M129" s="282"/>
      <c r="N129" s="282"/>
      <c r="O129" s="282"/>
    </row>
    <row r="130" spans="1:15" s="186" customFormat="1" ht="16.5" thickBot="1">
      <c r="A130" s="287" t="s">
        <v>94</v>
      </c>
      <c r="B130" s="288"/>
      <c r="C130" s="289"/>
      <c r="D130" s="289"/>
      <c r="E130" s="289"/>
      <c r="F130" s="289"/>
      <c r="G130" s="289"/>
      <c r="H130" s="289"/>
      <c r="I130" s="289"/>
      <c r="J130" s="289"/>
      <c r="K130" s="289"/>
      <c r="L130" s="289"/>
      <c r="M130" s="289"/>
      <c r="N130" s="289"/>
      <c r="O130" s="289"/>
    </row>
    <row r="131" spans="1:15" s="186" customFormat="1" ht="12.75">
      <c r="A131" s="290" t="s">
        <v>56</v>
      </c>
      <c r="B131" s="291" t="e">
        <f>OldPlanning!W213</f>
        <v>#REF!</v>
      </c>
      <c r="C131" s="289"/>
      <c r="D131" s="289"/>
      <c r="E131" s="289"/>
      <c r="F131" s="289"/>
      <c r="G131" s="289"/>
      <c r="H131" s="289"/>
      <c r="I131" s="289"/>
      <c r="J131" s="289"/>
      <c r="K131" s="289"/>
      <c r="L131" s="289"/>
      <c r="M131" s="289"/>
      <c r="N131" s="289"/>
      <c r="O131" s="289"/>
    </row>
    <row r="132" spans="1:15" s="186" customFormat="1" ht="12.75">
      <c r="A132" s="290" t="s">
        <v>57</v>
      </c>
      <c r="B132" s="292" t="e">
        <f>OldPlanning!W214</f>
        <v>#REF!</v>
      </c>
      <c r="C132" s="289"/>
      <c r="D132" s="289"/>
      <c r="E132" s="289"/>
      <c r="F132" s="289"/>
      <c r="G132" s="289"/>
      <c r="H132" s="289"/>
      <c r="I132" s="289"/>
      <c r="J132" s="289"/>
      <c r="K132" s="289"/>
      <c r="L132" s="289"/>
      <c r="M132" s="289"/>
      <c r="N132" s="289"/>
      <c r="O132" s="289"/>
    </row>
    <row r="133" spans="1:15" s="186" customFormat="1" ht="13.5" thickBot="1">
      <c r="A133" s="290" t="s">
        <v>58</v>
      </c>
      <c r="B133" s="293" t="e">
        <f>OldPlanning!W215</f>
        <v>#REF!</v>
      </c>
      <c r="C133" s="289"/>
      <c r="D133" s="289"/>
      <c r="E133" s="289"/>
      <c r="F133" s="289"/>
      <c r="G133" s="289"/>
      <c r="H133" s="289"/>
      <c r="I133" s="289"/>
      <c r="J133" s="289"/>
      <c r="K133" s="289"/>
      <c r="L133" s="289"/>
      <c r="M133" s="289"/>
      <c r="N133" s="289"/>
      <c r="O133" s="289"/>
    </row>
    <row r="134" spans="1:15" s="186" customFormat="1" ht="13.5" thickBot="1">
      <c r="A134" s="283"/>
      <c r="B134" s="282"/>
      <c r="C134" s="282"/>
      <c r="D134" s="282"/>
      <c r="E134" s="282"/>
      <c r="F134" s="282"/>
      <c r="G134" s="282"/>
      <c r="H134" s="282"/>
      <c r="I134" s="282"/>
      <c r="J134" s="282"/>
      <c r="K134" s="282"/>
      <c r="L134" s="282"/>
      <c r="M134" s="282"/>
      <c r="N134" s="282"/>
      <c r="O134" s="282"/>
    </row>
    <row r="135" spans="1:15" s="186" customFormat="1" ht="12.75">
      <c r="A135" s="294" t="s">
        <v>1</v>
      </c>
      <c r="B135" s="295" t="s">
        <v>59</v>
      </c>
      <c r="C135" s="296" t="s">
        <v>60</v>
      </c>
      <c r="D135" s="296" t="s">
        <v>61</v>
      </c>
      <c r="E135" s="296" t="s">
        <v>62</v>
      </c>
      <c r="F135" s="296" t="s">
        <v>63</v>
      </c>
      <c r="G135" s="296" t="s">
        <v>64</v>
      </c>
      <c r="H135" s="296" t="s">
        <v>65</v>
      </c>
      <c r="I135" s="296" t="s">
        <v>66</v>
      </c>
      <c r="J135" s="296" t="s">
        <v>67</v>
      </c>
      <c r="K135" s="296" t="s">
        <v>68</v>
      </c>
      <c r="L135" s="296" t="s">
        <v>4</v>
      </c>
      <c r="M135" s="296" t="s">
        <v>69</v>
      </c>
      <c r="N135" s="297" t="s">
        <v>70</v>
      </c>
      <c r="O135" s="282"/>
    </row>
    <row r="136" spans="1:15" s="186" customFormat="1" ht="12.75">
      <c r="A136" s="298" t="s">
        <v>71</v>
      </c>
      <c r="B136" s="299">
        <f aca="true" t="shared" si="45" ref="B136:M136">B107</f>
        <v>0.009887030620921488</v>
      </c>
      <c r="C136" s="300">
        <f t="shared" si="45"/>
        <v>0.012018834088060417</v>
      </c>
      <c r="D136" s="300">
        <f t="shared" si="45"/>
        <v>0.01189671590671559</v>
      </c>
      <c r="E136" s="300">
        <f t="shared" si="45"/>
        <v>0.01332551160549092</v>
      </c>
      <c r="F136" s="300">
        <f t="shared" si="45"/>
        <v>0.016205416744326455</v>
      </c>
      <c r="G136" s="300">
        <f t="shared" si="45"/>
        <v>0.01674555429934594</v>
      </c>
      <c r="H136" s="300">
        <f t="shared" si="45"/>
        <v>0.0037792457999994027</v>
      </c>
      <c r="I136" s="300">
        <f t="shared" si="45"/>
        <v>0.005501835878342393</v>
      </c>
      <c r="J136" s="300">
        <f t="shared" si="45"/>
        <v>0.005058932839898539</v>
      </c>
      <c r="K136" s="300">
        <f t="shared" si="45"/>
        <v>0.00593660457214696</v>
      </c>
      <c r="L136" s="300">
        <f t="shared" si="45"/>
        <v>0.011584314860616627</v>
      </c>
      <c r="M136" s="300">
        <f t="shared" si="45"/>
        <v>0.010870587001147717</v>
      </c>
      <c r="N136" s="301">
        <f>AVERAGE(B136:M136)</f>
        <v>0.010234215351417705</v>
      </c>
      <c r="O136" s="282"/>
    </row>
    <row r="137" spans="1:15" s="186" customFormat="1" ht="12.75">
      <c r="A137" s="302" t="s">
        <v>72</v>
      </c>
      <c r="B137" s="303">
        <f aca="true" t="shared" si="46" ref="B137:M137">B108*(1+B136)</f>
        <v>436459.0155343503</v>
      </c>
      <c r="C137" s="304">
        <f t="shared" si="46"/>
        <v>443683.701858126</v>
      </c>
      <c r="D137" s="304">
        <f t="shared" si="46"/>
        <v>443756.23230087216</v>
      </c>
      <c r="E137" s="304">
        <f t="shared" si="46"/>
        <v>448828.8445007389</v>
      </c>
      <c r="F137" s="304">
        <f t="shared" si="46"/>
        <v>455281.6161519429</v>
      </c>
      <c r="G137" s="304">
        <f t="shared" si="46"/>
        <v>455781.99863674183</v>
      </c>
      <c r="H137" s="304">
        <f t="shared" si="46"/>
        <v>414762.1433452042</v>
      </c>
      <c r="I137" s="304">
        <f t="shared" si="46"/>
        <v>418282.6900448786</v>
      </c>
      <c r="J137" s="304">
        <f t="shared" si="46"/>
        <v>419877.46010065073</v>
      </c>
      <c r="K137" s="304">
        <f t="shared" si="46"/>
        <v>422306.78001194604</v>
      </c>
      <c r="L137" s="304">
        <f t="shared" si="46"/>
        <v>435691.4074837973</v>
      </c>
      <c r="M137" s="304">
        <f t="shared" si="46"/>
        <v>432810.3064589318</v>
      </c>
      <c r="N137" s="305">
        <f>AVERAGE(B137:M137)</f>
        <v>435626.8497023484</v>
      </c>
      <c r="O137" s="282"/>
    </row>
    <row r="138" spans="1:15" s="186" customFormat="1" ht="13.5" thickBot="1">
      <c r="A138" s="306" t="s">
        <v>73</v>
      </c>
      <c r="B138" s="307" t="e">
        <f aca="true" t="shared" si="47" ref="B138:N138">$B$128</f>
        <v>#REF!</v>
      </c>
      <c r="C138" s="308" t="e">
        <f t="shared" si="47"/>
        <v>#REF!</v>
      </c>
      <c r="D138" s="308" t="e">
        <f t="shared" si="47"/>
        <v>#REF!</v>
      </c>
      <c r="E138" s="308" t="e">
        <f t="shared" si="47"/>
        <v>#REF!</v>
      </c>
      <c r="F138" s="308" t="e">
        <f t="shared" si="47"/>
        <v>#REF!</v>
      </c>
      <c r="G138" s="308" t="e">
        <f t="shared" si="47"/>
        <v>#REF!</v>
      </c>
      <c r="H138" s="308" t="e">
        <f t="shared" si="47"/>
        <v>#REF!</v>
      </c>
      <c r="I138" s="308" t="e">
        <f t="shared" si="47"/>
        <v>#REF!</v>
      </c>
      <c r="J138" s="308" t="e">
        <f t="shared" si="47"/>
        <v>#REF!</v>
      </c>
      <c r="K138" s="308" t="e">
        <f t="shared" si="47"/>
        <v>#REF!</v>
      </c>
      <c r="L138" s="308" t="e">
        <f t="shared" si="47"/>
        <v>#REF!</v>
      </c>
      <c r="M138" s="308" t="e">
        <f t="shared" si="47"/>
        <v>#REF!</v>
      </c>
      <c r="N138" s="309" t="e">
        <f t="shared" si="47"/>
        <v>#REF!</v>
      </c>
      <c r="O138" s="282"/>
    </row>
    <row r="139" spans="1:15" s="186" customFormat="1" ht="14.25" thickBot="1" thickTop="1">
      <c r="A139" s="310" t="s">
        <v>2</v>
      </c>
      <c r="B139" s="311" t="e">
        <f aca="true" t="shared" si="48" ref="B139:M139">B138*B137</f>
        <v>#REF!</v>
      </c>
      <c r="C139" s="312" t="e">
        <f t="shared" si="48"/>
        <v>#REF!</v>
      </c>
      <c r="D139" s="312" t="e">
        <f t="shared" si="48"/>
        <v>#REF!</v>
      </c>
      <c r="E139" s="312" t="e">
        <f t="shared" si="48"/>
        <v>#REF!</v>
      </c>
      <c r="F139" s="312" t="e">
        <f t="shared" si="48"/>
        <v>#REF!</v>
      </c>
      <c r="G139" s="312" t="e">
        <f t="shared" si="48"/>
        <v>#REF!</v>
      </c>
      <c r="H139" s="312" t="e">
        <f t="shared" si="48"/>
        <v>#REF!</v>
      </c>
      <c r="I139" s="312" t="e">
        <f t="shared" si="48"/>
        <v>#REF!</v>
      </c>
      <c r="J139" s="312" t="e">
        <f t="shared" si="48"/>
        <v>#REF!</v>
      </c>
      <c r="K139" s="312" t="e">
        <f t="shared" si="48"/>
        <v>#REF!</v>
      </c>
      <c r="L139" s="312" t="e">
        <f t="shared" si="48"/>
        <v>#REF!</v>
      </c>
      <c r="M139" s="312" t="e">
        <f t="shared" si="48"/>
        <v>#REF!</v>
      </c>
      <c r="N139" s="313" t="e">
        <f>SUM(B139:M139)</f>
        <v>#REF!</v>
      </c>
      <c r="O139" s="282"/>
    </row>
    <row r="141" spans="1:15" s="186" customFormat="1" ht="12.75">
      <c r="A141" s="322" t="s">
        <v>95</v>
      </c>
      <c r="B141" s="323"/>
      <c r="C141" s="323"/>
      <c r="D141" s="323"/>
      <c r="E141" s="323"/>
      <c r="F141" s="323"/>
      <c r="G141" s="323"/>
      <c r="H141" s="323"/>
      <c r="I141" s="323"/>
      <c r="J141" s="323"/>
      <c r="K141" s="323"/>
      <c r="L141" s="323"/>
      <c r="M141" s="323"/>
      <c r="N141" s="324"/>
      <c r="O141" s="289"/>
    </row>
    <row r="142" spans="1:15" s="186" customFormat="1" ht="13.5" thickBot="1">
      <c r="A142" s="325"/>
      <c r="B142" s="326"/>
      <c r="C142" s="326"/>
      <c r="D142" s="326"/>
      <c r="E142" s="326"/>
      <c r="F142" s="326"/>
      <c r="G142" s="326"/>
      <c r="H142" s="326"/>
      <c r="I142" s="326"/>
      <c r="J142" s="326"/>
      <c r="K142" s="326"/>
      <c r="L142" s="326"/>
      <c r="M142" s="326"/>
      <c r="N142" s="327"/>
      <c r="O142" s="289"/>
    </row>
    <row r="143" spans="1:15" s="186" customFormat="1" ht="13.5" thickBot="1">
      <c r="A143" s="328" t="s">
        <v>1</v>
      </c>
      <c r="B143" s="295" t="s">
        <v>59</v>
      </c>
      <c r="C143" s="296" t="s">
        <v>60</v>
      </c>
      <c r="D143" s="296" t="s">
        <v>61</v>
      </c>
      <c r="E143" s="296" t="s">
        <v>62</v>
      </c>
      <c r="F143" s="296" t="s">
        <v>63</v>
      </c>
      <c r="G143" s="296" t="s">
        <v>64</v>
      </c>
      <c r="H143" s="296" t="s">
        <v>65</v>
      </c>
      <c r="I143" s="296" t="s">
        <v>66</v>
      </c>
      <c r="J143" s="296" t="s">
        <v>67</v>
      </c>
      <c r="K143" s="296" t="s">
        <v>68</v>
      </c>
      <c r="L143" s="296" t="s">
        <v>4</v>
      </c>
      <c r="M143" s="297" t="s">
        <v>69</v>
      </c>
      <c r="N143" s="329" t="s">
        <v>75</v>
      </c>
      <c r="O143" s="289"/>
    </row>
    <row r="144" spans="1:15" s="186" customFormat="1" ht="14.25" thickBot="1" thickTop="1">
      <c r="A144" s="330" t="s">
        <v>76</v>
      </c>
      <c r="B144" s="331">
        <f>+PUPM!B130</f>
        <v>10545.02174243258</v>
      </c>
      <c r="C144" s="331">
        <f>+PUPM!C130</f>
        <v>10537.01109949059</v>
      </c>
      <c r="D144" s="331">
        <f>+PUPM!D130</f>
        <v>11308.195856077991</v>
      </c>
      <c r="E144" s="331">
        <f>+PUPM!E130</f>
        <v>11489.671097866047</v>
      </c>
      <c r="F144" s="331">
        <f>+PUPM!F130</f>
        <v>11020.97020323466</v>
      </c>
      <c r="G144" s="331">
        <f>+PUPM!G130</f>
        <v>11431.881323992191</v>
      </c>
      <c r="H144" s="331">
        <f>+PUPM!H130</f>
        <v>9504.47950443901</v>
      </c>
      <c r="I144" s="331">
        <f>+PUPM!I130</f>
        <v>10298.054494079634</v>
      </c>
      <c r="J144" s="331">
        <f>+PUPM!J130</f>
        <v>10329.188768854985</v>
      </c>
      <c r="K144" s="331">
        <f>+PUPM!K130</f>
        <v>10961.079009442452</v>
      </c>
      <c r="L144" s="331">
        <f>+PUPM!L130</f>
        <v>10883.440711789272</v>
      </c>
      <c r="M144" s="331">
        <f>+PUPM!M130</f>
        <v>10866.774293464548</v>
      </c>
      <c r="N144" s="332">
        <f>SUM(B144:M144)</f>
        <v>129175.76810516397</v>
      </c>
      <c r="O144" s="289"/>
    </row>
    <row r="145" spans="1:15" s="186" customFormat="1" ht="12.75">
      <c r="A145" s="333" t="s">
        <v>77</v>
      </c>
      <c r="B145" s="334" t="e">
        <f>OldPlanning!$W$171*B137</f>
        <v>#REF!</v>
      </c>
      <c r="C145" s="334" t="e">
        <f>OldPlanning!$W$171*C137</f>
        <v>#REF!</v>
      </c>
      <c r="D145" s="334" t="e">
        <f>OldPlanning!$W$171*D137</f>
        <v>#REF!</v>
      </c>
      <c r="E145" s="334" t="e">
        <f>OldPlanning!$W$171*E137</f>
        <v>#REF!</v>
      </c>
      <c r="F145" s="334" t="e">
        <f>OldPlanning!$W$171*F137</f>
        <v>#REF!</v>
      </c>
      <c r="G145" s="334" t="e">
        <f>OldPlanning!$W$171*G137</f>
        <v>#REF!</v>
      </c>
      <c r="H145" s="334" t="e">
        <f>OldPlanning!$W$171*H137</f>
        <v>#REF!</v>
      </c>
      <c r="I145" s="334" t="e">
        <f>OldPlanning!$W$171*I137</f>
        <v>#REF!</v>
      </c>
      <c r="J145" s="334" t="e">
        <f>OldPlanning!$W$171*J137</f>
        <v>#REF!</v>
      </c>
      <c r="K145" s="334" t="e">
        <f>OldPlanning!$W$171*K137</f>
        <v>#REF!</v>
      </c>
      <c r="L145" s="334" t="e">
        <f>OldPlanning!$W$171*L137</f>
        <v>#REF!</v>
      </c>
      <c r="M145" s="334" t="e">
        <f>OldPlanning!$W$171*M137</f>
        <v>#REF!</v>
      </c>
      <c r="N145" s="333" t="e">
        <f>SUM(B145:M145)</f>
        <v>#REF!</v>
      </c>
      <c r="O145" s="289"/>
    </row>
    <row r="146" spans="1:15" s="186" customFormat="1" ht="12.75">
      <c r="A146" s="335" t="s">
        <v>78</v>
      </c>
      <c r="B146" s="337" t="e">
        <f>+OldPlanning!$W$172*B137</f>
        <v>#REF!</v>
      </c>
      <c r="C146" s="337" t="e">
        <f>+OldPlanning!$W$172*C137</f>
        <v>#REF!</v>
      </c>
      <c r="D146" s="337" t="e">
        <f>+OldPlanning!$W$172*D137</f>
        <v>#REF!</v>
      </c>
      <c r="E146" s="337" t="e">
        <f>+OldPlanning!$W$172*E137</f>
        <v>#REF!</v>
      </c>
      <c r="F146" s="337" t="e">
        <f>+OldPlanning!$W$172*F137</f>
        <v>#REF!</v>
      </c>
      <c r="G146" s="337" t="e">
        <f>+OldPlanning!$W$172*G137</f>
        <v>#REF!</v>
      </c>
      <c r="H146" s="337" t="e">
        <f>+OldPlanning!$W$172*H137</f>
        <v>#REF!</v>
      </c>
      <c r="I146" s="337" t="e">
        <f>+OldPlanning!$W$172*I137</f>
        <v>#REF!</v>
      </c>
      <c r="J146" s="337" t="e">
        <f>+OldPlanning!$W$172*J137</f>
        <v>#REF!</v>
      </c>
      <c r="K146" s="337" t="e">
        <f>+OldPlanning!$W$172*K137</f>
        <v>#REF!</v>
      </c>
      <c r="L146" s="337" t="e">
        <f>+OldPlanning!$W$172*L137</f>
        <v>#REF!</v>
      </c>
      <c r="M146" s="337" t="e">
        <f>+OldPlanning!$W$172*M137</f>
        <v>#REF!</v>
      </c>
      <c r="N146" s="338" t="e">
        <f>SUM(B146:M146)</f>
        <v>#REF!</v>
      </c>
      <c r="O146" s="289"/>
    </row>
    <row r="147" spans="1:15" s="186" customFormat="1" ht="13.5" thickBot="1">
      <c r="A147" s="339" t="s">
        <v>79</v>
      </c>
      <c r="B147" s="341" t="e">
        <f>+OldPlanning!$W$173*B137</f>
        <v>#REF!</v>
      </c>
      <c r="C147" s="341" t="e">
        <f>+OldPlanning!$W$173*C137</f>
        <v>#REF!</v>
      </c>
      <c r="D147" s="341" t="e">
        <f>+OldPlanning!$W$173*D137</f>
        <v>#REF!</v>
      </c>
      <c r="E147" s="341" t="e">
        <f>+OldPlanning!$W$173*E137</f>
        <v>#REF!</v>
      </c>
      <c r="F147" s="341" t="e">
        <f>+OldPlanning!$W$173*F137</f>
        <v>#REF!</v>
      </c>
      <c r="G147" s="341" t="e">
        <f>+OldPlanning!$W$173*G137</f>
        <v>#REF!</v>
      </c>
      <c r="H147" s="341" t="e">
        <f>+OldPlanning!$W$173*H137</f>
        <v>#REF!</v>
      </c>
      <c r="I147" s="341" t="e">
        <f>+OldPlanning!$W$173*I137</f>
        <v>#REF!</v>
      </c>
      <c r="J147" s="341" t="e">
        <f>+OldPlanning!$W$173*J137</f>
        <v>#REF!</v>
      </c>
      <c r="K147" s="341" t="e">
        <f>+OldPlanning!$W$173*K137</f>
        <v>#REF!</v>
      </c>
      <c r="L147" s="341" t="e">
        <f>+OldPlanning!$W$173*L137</f>
        <v>#REF!</v>
      </c>
      <c r="M147" s="341" t="e">
        <f>+OldPlanning!$W$173*M137</f>
        <v>#REF!</v>
      </c>
      <c r="N147" s="342" t="e">
        <f>SUM(B147:M147)</f>
        <v>#REF!</v>
      </c>
      <c r="O147" s="289"/>
    </row>
    <row r="148" spans="1:15" s="186" customFormat="1" ht="13.5" thickTop="1">
      <c r="A148" s="330" t="s">
        <v>80</v>
      </c>
      <c r="B148" s="343" t="e">
        <f aca="true" t="shared" si="49" ref="B148:M148">SUM(B145:B147)</f>
        <v>#REF!</v>
      </c>
      <c r="C148" s="344" t="e">
        <f t="shared" si="49"/>
        <v>#REF!</v>
      </c>
      <c r="D148" s="344" t="e">
        <f t="shared" si="49"/>
        <v>#REF!</v>
      </c>
      <c r="E148" s="344" t="e">
        <f t="shared" si="49"/>
        <v>#REF!</v>
      </c>
      <c r="F148" s="344" t="e">
        <f t="shared" si="49"/>
        <v>#REF!</v>
      </c>
      <c r="G148" s="344" t="e">
        <f t="shared" si="49"/>
        <v>#REF!</v>
      </c>
      <c r="H148" s="344" t="e">
        <f t="shared" si="49"/>
        <v>#REF!</v>
      </c>
      <c r="I148" s="344" t="e">
        <f t="shared" si="49"/>
        <v>#REF!</v>
      </c>
      <c r="J148" s="344" t="e">
        <f t="shared" si="49"/>
        <v>#REF!</v>
      </c>
      <c r="K148" s="344" t="e">
        <f t="shared" si="49"/>
        <v>#REF!</v>
      </c>
      <c r="L148" s="344" t="e">
        <f t="shared" si="49"/>
        <v>#REF!</v>
      </c>
      <c r="M148" s="345" t="e">
        <f t="shared" si="49"/>
        <v>#REF!</v>
      </c>
      <c r="N148" s="332" t="e">
        <f>SUM(B148:M148)</f>
        <v>#REF!</v>
      </c>
      <c r="O148" s="289"/>
    </row>
    <row r="149" spans="1:15" s="186" customFormat="1" ht="12.75">
      <c r="A149" s="346" t="s">
        <v>89</v>
      </c>
      <c r="B149" s="347" t="e">
        <f aca="true" t="shared" si="50" ref="B149:M149">IF(B144=0,0,B148/B144)</f>
        <v>#REF!</v>
      </c>
      <c r="C149" s="348" t="e">
        <f t="shared" si="50"/>
        <v>#REF!</v>
      </c>
      <c r="D149" s="348" t="e">
        <f t="shared" si="50"/>
        <v>#REF!</v>
      </c>
      <c r="E149" s="348" t="e">
        <f t="shared" si="50"/>
        <v>#REF!</v>
      </c>
      <c r="F149" s="348" t="e">
        <f t="shared" si="50"/>
        <v>#REF!</v>
      </c>
      <c r="G149" s="348" t="e">
        <f t="shared" si="50"/>
        <v>#REF!</v>
      </c>
      <c r="H149" s="348" t="e">
        <f t="shared" si="50"/>
        <v>#REF!</v>
      </c>
      <c r="I149" s="348" t="e">
        <f t="shared" si="50"/>
        <v>#REF!</v>
      </c>
      <c r="J149" s="348" t="e">
        <f t="shared" si="50"/>
        <v>#REF!</v>
      </c>
      <c r="K149" s="348" t="e">
        <f t="shared" si="50"/>
        <v>#REF!</v>
      </c>
      <c r="L149" s="348" t="e">
        <f t="shared" si="50"/>
        <v>#REF!</v>
      </c>
      <c r="M149" s="349" t="e">
        <f t="shared" si="50"/>
        <v>#REF!</v>
      </c>
      <c r="N149" s="350" t="e">
        <f>AVERAGE(B149:M149)</f>
        <v>#REF!</v>
      </c>
      <c r="O149" s="351"/>
    </row>
    <row r="150" spans="1:15" s="186" customFormat="1" ht="12.75">
      <c r="A150" s="352" t="s">
        <v>82</v>
      </c>
      <c r="B150" s="353">
        <f aca="true" t="shared" si="51" ref="B150:M150">B144/B137</f>
        <v>0.024160393913555588</v>
      </c>
      <c r="C150" s="354">
        <f t="shared" si="51"/>
        <v>0.0237489253163055</v>
      </c>
      <c r="D150" s="354">
        <f t="shared" si="51"/>
        <v>0.025482900369522915</v>
      </c>
      <c r="E150" s="354">
        <f t="shared" si="51"/>
        <v>0.025599226160802444</v>
      </c>
      <c r="F150" s="354">
        <f t="shared" si="51"/>
        <v>0.024206929979699837</v>
      </c>
      <c r="G150" s="354">
        <f t="shared" si="51"/>
        <v>0.025081906170461545</v>
      </c>
      <c r="H150" s="354">
        <f t="shared" si="51"/>
        <v>0.022915494234314646</v>
      </c>
      <c r="I150" s="354">
        <f t="shared" si="51"/>
        <v>0.02461984380222555</v>
      </c>
      <c r="J150" s="354">
        <f t="shared" si="51"/>
        <v>0.02460048407070703</v>
      </c>
      <c r="K150" s="354">
        <f t="shared" si="51"/>
        <v>0.025955252267397623</v>
      </c>
      <c r="L150" s="354">
        <f t="shared" si="51"/>
        <v>0.02497970013832327</v>
      </c>
      <c r="M150" s="355">
        <f t="shared" si="51"/>
        <v>0.025107475795509197</v>
      </c>
      <c r="N150" s="356">
        <f>AVERAGE(B150:M150)</f>
        <v>0.024704877684902093</v>
      </c>
      <c r="O150" s="351"/>
    </row>
    <row r="151" spans="1:15" s="186" customFormat="1" ht="12.75">
      <c r="A151" s="357" t="s">
        <v>83</v>
      </c>
      <c r="B151" s="358" t="e">
        <f aca="true" t="shared" si="52" ref="B151:M151">IF(B148=0,0,B145/B148)</f>
        <v>#REF!</v>
      </c>
      <c r="C151" s="359" t="e">
        <f t="shared" si="52"/>
        <v>#REF!</v>
      </c>
      <c r="D151" s="359" t="e">
        <f t="shared" si="52"/>
        <v>#REF!</v>
      </c>
      <c r="E151" s="359" t="e">
        <f t="shared" si="52"/>
        <v>#REF!</v>
      </c>
      <c r="F151" s="359" t="e">
        <f t="shared" si="52"/>
        <v>#REF!</v>
      </c>
      <c r="G151" s="359" t="e">
        <f t="shared" si="52"/>
        <v>#REF!</v>
      </c>
      <c r="H151" s="359" t="e">
        <f t="shared" si="52"/>
        <v>#REF!</v>
      </c>
      <c r="I151" s="359" t="e">
        <f t="shared" si="52"/>
        <v>#REF!</v>
      </c>
      <c r="J151" s="359" t="e">
        <f t="shared" si="52"/>
        <v>#REF!</v>
      </c>
      <c r="K151" s="359" t="e">
        <f t="shared" si="52"/>
        <v>#REF!</v>
      </c>
      <c r="L151" s="359" t="e">
        <f t="shared" si="52"/>
        <v>#REF!</v>
      </c>
      <c r="M151" s="360" t="e">
        <f t="shared" si="52"/>
        <v>#REF!</v>
      </c>
      <c r="N151" s="361" t="e">
        <f>AVERAGE(B151:M151)</f>
        <v>#REF!</v>
      </c>
      <c r="O151" s="289"/>
    </row>
    <row r="152" spans="1:15" s="186" customFormat="1" ht="12.75">
      <c r="A152" s="335" t="s">
        <v>84</v>
      </c>
      <c r="B152" s="362" t="e">
        <f aca="true" t="shared" si="53" ref="B152:M152">IF(B151=0,0,B146/B148)</f>
        <v>#REF!</v>
      </c>
      <c r="C152" s="363" t="e">
        <f t="shared" si="53"/>
        <v>#REF!</v>
      </c>
      <c r="D152" s="363" t="e">
        <f t="shared" si="53"/>
        <v>#REF!</v>
      </c>
      <c r="E152" s="363" t="e">
        <f t="shared" si="53"/>
        <v>#REF!</v>
      </c>
      <c r="F152" s="363" t="e">
        <f t="shared" si="53"/>
        <v>#REF!</v>
      </c>
      <c r="G152" s="363" t="e">
        <f t="shared" si="53"/>
        <v>#REF!</v>
      </c>
      <c r="H152" s="363" t="e">
        <f t="shared" si="53"/>
        <v>#REF!</v>
      </c>
      <c r="I152" s="363" t="e">
        <f t="shared" si="53"/>
        <v>#REF!</v>
      </c>
      <c r="J152" s="363" t="e">
        <f t="shared" si="53"/>
        <v>#REF!</v>
      </c>
      <c r="K152" s="363" t="e">
        <f t="shared" si="53"/>
        <v>#REF!</v>
      </c>
      <c r="L152" s="363" t="e">
        <f t="shared" si="53"/>
        <v>#REF!</v>
      </c>
      <c r="M152" s="364" t="e">
        <f t="shared" si="53"/>
        <v>#REF!</v>
      </c>
      <c r="N152" s="365" t="e">
        <f>AVERAGE(B152:M152)</f>
        <v>#REF!</v>
      </c>
      <c r="O152" s="289"/>
    </row>
    <row r="153" spans="1:15" s="186" customFormat="1" ht="13.5" thickBot="1">
      <c r="A153" s="366" t="s">
        <v>85</v>
      </c>
      <c r="B153" s="367" t="e">
        <f aca="true" t="shared" si="54" ref="B153:M153">IF(B152=0,0,B147/B148)</f>
        <v>#REF!</v>
      </c>
      <c r="C153" s="368" t="e">
        <f t="shared" si="54"/>
        <v>#REF!</v>
      </c>
      <c r="D153" s="368" t="e">
        <f t="shared" si="54"/>
        <v>#REF!</v>
      </c>
      <c r="E153" s="368" t="e">
        <f t="shared" si="54"/>
        <v>#REF!</v>
      </c>
      <c r="F153" s="368" t="e">
        <f t="shared" si="54"/>
        <v>#REF!</v>
      </c>
      <c r="G153" s="368" t="e">
        <f t="shared" si="54"/>
        <v>#REF!</v>
      </c>
      <c r="H153" s="368" t="e">
        <f t="shared" si="54"/>
        <v>#REF!</v>
      </c>
      <c r="I153" s="368" t="e">
        <f t="shared" si="54"/>
        <v>#REF!</v>
      </c>
      <c r="J153" s="368" t="e">
        <f t="shared" si="54"/>
        <v>#REF!</v>
      </c>
      <c r="K153" s="368" t="e">
        <f t="shared" si="54"/>
        <v>#REF!</v>
      </c>
      <c r="L153" s="368" t="e">
        <f t="shared" si="54"/>
        <v>#REF!</v>
      </c>
      <c r="M153" s="369" t="e">
        <f t="shared" si="54"/>
        <v>#REF!</v>
      </c>
      <c r="N153" s="370" t="e">
        <f>AVERAGE(B153:M153)</f>
        <v>#REF!</v>
      </c>
      <c r="O153" s="289"/>
    </row>
  </sheetData>
  <sheetProtection password="C871" sheet="1" objects="1" scenarios="1"/>
  <mergeCells count="11">
    <mergeCell ref="A32:B32"/>
    <mergeCell ref="C4:BD4"/>
    <mergeCell ref="A25:D25"/>
    <mergeCell ref="A26:D26"/>
    <mergeCell ref="A27:D27"/>
    <mergeCell ref="A1:D1"/>
    <mergeCell ref="A9:A14"/>
    <mergeCell ref="A16:A22"/>
    <mergeCell ref="A6:A7"/>
    <mergeCell ref="A30:B30"/>
    <mergeCell ref="A31:B31"/>
  </mergeCells>
  <printOptions/>
  <pageMargins left="0.75" right="0.75" top="1" bottom="1" header="0.5" footer="0.5"/>
  <pageSetup fitToHeight="1" fitToWidth="1" orientation="landscape" scale="1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D144"/>
  <sheetViews>
    <sheetView zoomScale="75" zoomScaleNormal="75" zoomScalePageLayoutView="0" workbookViewId="0" topLeftCell="A74">
      <selection activeCell="B139" sqref="B139"/>
    </sheetView>
  </sheetViews>
  <sheetFormatPr defaultColWidth="12.57421875" defaultRowHeight="12.75"/>
  <cols>
    <col min="1" max="1" width="39.8515625" style="112" customWidth="1"/>
    <col min="2" max="2" width="29.00390625" style="112" bestFit="1" customWidth="1"/>
    <col min="3" max="13" width="19.28125" style="112" bestFit="1" customWidth="1"/>
    <col min="14" max="14" width="20.57421875" style="112" bestFit="1" customWidth="1"/>
    <col min="15" max="56" width="11.28125" style="112" bestFit="1" customWidth="1"/>
    <col min="57" max="16384" width="12.57421875" style="112" customWidth="1"/>
  </cols>
  <sheetData>
    <row r="1" spans="1:4" ht="16.5" thickBot="1">
      <c r="A1" s="960" t="s">
        <v>17</v>
      </c>
      <c r="B1" s="961"/>
      <c r="C1" s="961"/>
      <c r="D1" s="962"/>
    </row>
    <row r="3" ht="13.5" thickBot="1"/>
    <row r="4" spans="3:56" ht="16.5" thickBot="1">
      <c r="C4" s="969" t="s">
        <v>1</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1"/>
    </row>
    <row r="5" spans="1:56" ht="13.5" thickBot="1">
      <c r="A5" s="113"/>
      <c r="B5" s="113"/>
      <c r="C5" s="114">
        <v>36708</v>
      </c>
      <c r="D5" s="115">
        <v>36739</v>
      </c>
      <c r="E5" s="115">
        <v>36770</v>
      </c>
      <c r="F5" s="115">
        <v>36800</v>
      </c>
      <c r="G5" s="115">
        <v>36831</v>
      </c>
      <c r="H5" s="115">
        <v>36861</v>
      </c>
      <c r="I5" s="115">
        <v>36892</v>
      </c>
      <c r="J5" s="115">
        <v>36923</v>
      </c>
      <c r="K5" s="115">
        <v>36951</v>
      </c>
      <c r="L5" s="115">
        <v>36982</v>
      </c>
      <c r="M5" s="115">
        <v>37012</v>
      </c>
      <c r="N5" s="115">
        <v>37043</v>
      </c>
      <c r="O5" s="115">
        <v>37073</v>
      </c>
      <c r="P5" s="115">
        <v>37104</v>
      </c>
      <c r="Q5" s="115">
        <v>37135</v>
      </c>
      <c r="R5" s="115">
        <v>37165</v>
      </c>
      <c r="S5" s="115">
        <v>37196</v>
      </c>
      <c r="T5" s="115">
        <v>37226</v>
      </c>
      <c r="U5" s="115">
        <v>37257</v>
      </c>
      <c r="V5" s="115">
        <v>37288</v>
      </c>
      <c r="W5" s="115">
        <v>37316</v>
      </c>
      <c r="X5" s="115">
        <v>37347</v>
      </c>
      <c r="Y5" s="115">
        <v>37377</v>
      </c>
      <c r="Z5" s="115">
        <v>37408</v>
      </c>
      <c r="AA5" s="115">
        <v>37438</v>
      </c>
      <c r="AB5" s="115">
        <v>37469</v>
      </c>
      <c r="AC5" s="115">
        <v>37500</v>
      </c>
      <c r="AD5" s="115">
        <v>37530</v>
      </c>
      <c r="AE5" s="115">
        <v>37561</v>
      </c>
      <c r="AF5" s="115">
        <v>37591</v>
      </c>
      <c r="AG5" s="115">
        <v>37622</v>
      </c>
      <c r="AH5" s="115">
        <v>37653</v>
      </c>
      <c r="AI5" s="115">
        <v>37681</v>
      </c>
      <c r="AJ5" s="115">
        <v>37712</v>
      </c>
      <c r="AK5" s="115">
        <v>37742</v>
      </c>
      <c r="AL5" s="115">
        <v>37773</v>
      </c>
      <c r="AM5" s="115">
        <v>37803</v>
      </c>
      <c r="AN5" s="115">
        <v>37834</v>
      </c>
      <c r="AO5" s="115">
        <v>37865</v>
      </c>
      <c r="AP5" s="115">
        <v>37895</v>
      </c>
      <c r="AQ5" s="115">
        <v>37926</v>
      </c>
      <c r="AR5" s="115">
        <v>37956</v>
      </c>
      <c r="AS5" s="115">
        <v>37987</v>
      </c>
      <c r="AT5" s="115">
        <v>38018</v>
      </c>
      <c r="AU5" s="115">
        <v>38047</v>
      </c>
      <c r="AV5" s="115">
        <v>38078</v>
      </c>
      <c r="AW5" s="115">
        <v>38108</v>
      </c>
      <c r="AX5" s="115">
        <v>38139</v>
      </c>
      <c r="AY5" s="115">
        <v>38169</v>
      </c>
      <c r="AZ5" s="115">
        <v>38200</v>
      </c>
      <c r="BA5" s="115">
        <v>38231</v>
      </c>
      <c r="BB5" s="115">
        <v>38261</v>
      </c>
      <c r="BC5" s="115">
        <v>38292</v>
      </c>
      <c r="BD5" s="116">
        <v>38322</v>
      </c>
    </row>
    <row r="6" spans="1:56" ht="16.5" customHeight="1">
      <c r="A6" s="963" t="s">
        <v>6</v>
      </c>
      <c r="B6" s="117" t="s">
        <v>96</v>
      </c>
      <c r="C6" s="373">
        <v>7246</v>
      </c>
      <c r="D6" s="374">
        <v>7302</v>
      </c>
      <c r="E6" s="374">
        <v>7183</v>
      </c>
      <c r="F6" s="374">
        <v>6999</v>
      </c>
      <c r="G6" s="374">
        <v>7113</v>
      </c>
      <c r="H6" s="374">
        <v>7120</v>
      </c>
      <c r="I6" s="374">
        <v>7215</v>
      </c>
      <c r="J6" s="374">
        <v>7230</v>
      </c>
      <c r="K6" s="374">
        <v>7430</v>
      </c>
      <c r="L6" s="374">
        <v>7344</v>
      </c>
      <c r="M6" s="374">
        <v>7360</v>
      </c>
      <c r="N6" s="374">
        <v>7434</v>
      </c>
      <c r="O6" s="374">
        <v>7355</v>
      </c>
      <c r="P6" s="374">
        <v>7526</v>
      </c>
      <c r="Q6" s="374">
        <v>7372</v>
      </c>
      <c r="R6" s="374">
        <v>7438</v>
      </c>
      <c r="S6" s="374">
        <v>7750</v>
      </c>
      <c r="T6" s="374">
        <v>7779</v>
      </c>
      <c r="U6" s="374">
        <v>7847</v>
      </c>
      <c r="V6" s="374">
        <v>8250</v>
      </c>
      <c r="W6" s="374">
        <v>8092</v>
      </c>
      <c r="X6" s="374">
        <v>8385</v>
      </c>
      <c r="Y6" s="374">
        <v>8196</v>
      </c>
      <c r="Z6" s="374">
        <v>8120</v>
      </c>
      <c r="AA6" s="374">
        <v>8257</v>
      </c>
      <c r="AB6" s="374">
        <v>8464</v>
      </c>
      <c r="AC6" s="374">
        <v>8177</v>
      </c>
      <c r="AD6" s="374">
        <v>8584</v>
      </c>
      <c r="AE6" s="374">
        <v>8247</v>
      </c>
      <c r="AF6" s="374">
        <v>8286</v>
      </c>
      <c r="AG6" s="374">
        <v>8326</v>
      </c>
      <c r="AH6" s="374">
        <v>8115</v>
      </c>
      <c r="AI6" s="374">
        <v>8498</v>
      </c>
      <c r="AJ6" s="374">
        <v>8256</v>
      </c>
      <c r="AK6" s="374">
        <v>8444</v>
      </c>
      <c r="AL6" s="374">
        <v>8425</v>
      </c>
      <c r="AM6" s="374">
        <v>8249</v>
      </c>
      <c r="AN6" s="374">
        <v>8649</v>
      </c>
      <c r="AO6" s="374">
        <v>8302</v>
      </c>
      <c r="AP6" s="374">
        <v>8615</v>
      </c>
      <c r="AQ6" s="374">
        <v>8501</v>
      </c>
      <c r="AR6" s="374">
        <v>8047</v>
      </c>
      <c r="AS6" s="374">
        <v>8272</v>
      </c>
      <c r="AT6" s="374">
        <v>8605</v>
      </c>
      <c r="AU6" s="374">
        <v>8757</v>
      </c>
      <c r="AV6" s="374">
        <v>8947</v>
      </c>
      <c r="AW6" s="374">
        <v>8943</v>
      </c>
      <c r="AX6" s="374">
        <v>8985</v>
      </c>
      <c r="AY6" s="374">
        <v>8961</v>
      </c>
      <c r="AZ6" s="374">
        <v>8993</v>
      </c>
      <c r="BA6" s="374">
        <v>9294</v>
      </c>
      <c r="BB6" s="374">
        <v>9271</v>
      </c>
      <c r="BC6" s="374">
        <v>9132</v>
      </c>
      <c r="BD6" s="375">
        <v>9301</v>
      </c>
    </row>
    <row r="7" spans="1:56" ht="13.5" customHeight="1" thickBot="1">
      <c r="A7" s="965"/>
      <c r="B7" s="122" t="s">
        <v>36</v>
      </c>
      <c r="C7" s="376" t="s">
        <v>35</v>
      </c>
      <c r="D7" s="377" t="s">
        <v>35</v>
      </c>
      <c r="E7" s="377" t="s">
        <v>35</v>
      </c>
      <c r="F7" s="377" t="s">
        <v>35</v>
      </c>
      <c r="G7" s="377" t="s">
        <v>35</v>
      </c>
      <c r="H7" s="377" t="s">
        <v>35</v>
      </c>
      <c r="I7" s="377" t="s">
        <v>35</v>
      </c>
      <c r="J7" s="377" t="s">
        <v>35</v>
      </c>
      <c r="K7" s="377" t="s">
        <v>35</v>
      </c>
      <c r="L7" s="377" t="s">
        <v>35</v>
      </c>
      <c r="M7" s="377" t="s">
        <v>35</v>
      </c>
      <c r="N7" s="377" t="s">
        <v>35</v>
      </c>
      <c r="O7" s="378">
        <f aca="true" t="shared" si="0" ref="O7:BD7">(O6-C6)/C6</f>
        <v>0.015042782224675684</v>
      </c>
      <c r="P7" s="378">
        <f t="shared" si="0"/>
        <v>0.030676526978909886</v>
      </c>
      <c r="Q7" s="378">
        <f t="shared" si="0"/>
        <v>0.02631212585270778</v>
      </c>
      <c r="R7" s="378">
        <f t="shared" si="0"/>
        <v>0.06272324617802544</v>
      </c>
      <c r="S7" s="378">
        <f t="shared" si="0"/>
        <v>0.08955433712920005</v>
      </c>
      <c r="T7" s="378">
        <f t="shared" si="0"/>
        <v>0.0925561797752809</v>
      </c>
      <c r="U7" s="378">
        <f t="shared" si="0"/>
        <v>0.08759528759528759</v>
      </c>
      <c r="V7" s="378">
        <f t="shared" si="0"/>
        <v>0.14107883817427386</v>
      </c>
      <c r="W7" s="378">
        <f t="shared" si="0"/>
        <v>0.08909825033647376</v>
      </c>
      <c r="X7" s="378">
        <f t="shared" si="0"/>
        <v>0.1417483660130719</v>
      </c>
      <c r="Y7" s="378">
        <f t="shared" si="0"/>
        <v>0.11358695652173913</v>
      </c>
      <c r="Z7" s="378">
        <f t="shared" si="0"/>
        <v>0.09227871939736347</v>
      </c>
      <c r="AA7" s="378">
        <f t="shared" si="0"/>
        <v>0.12263766145479266</v>
      </c>
      <c r="AB7" s="378">
        <f t="shared" si="0"/>
        <v>0.12463460005314908</v>
      </c>
      <c r="AC7" s="378">
        <f t="shared" si="0"/>
        <v>0.10919696147585459</v>
      </c>
      <c r="AD7" s="378">
        <f t="shared" si="0"/>
        <v>0.15407367571927938</v>
      </c>
      <c r="AE7" s="378">
        <f t="shared" si="0"/>
        <v>0.06412903225806452</v>
      </c>
      <c r="AF7" s="378">
        <f t="shared" si="0"/>
        <v>0.06517547242576166</v>
      </c>
      <c r="AG7" s="378">
        <f t="shared" si="0"/>
        <v>0.06104243659997451</v>
      </c>
      <c r="AH7" s="378">
        <f t="shared" si="0"/>
        <v>-0.016363636363636365</v>
      </c>
      <c r="AI7" s="378">
        <f t="shared" si="0"/>
        <v>0.050173010380622836</v>
      </c>
      <c r="AJ7" s="378">
        <f t="shared" si="0"/>
        <v>-0.015384615384615385</v>
      </c>
      <c r="AK7" s="378">
        <f t="shared" si="0"/>
        <v>0.030258662762323085</v>
      </c>
      <c r="AL7" s="378">
        <f t="shared" si="0"/>
        <v>0.037561576354679806</v>
      </c>
      <c r="AM7" s="378">
        <f t="shared" si="0"/>
        <v>-0.0009688748940293085</v>
      </c>
      <c r="AN7" s="378">
        <f t="shared" si="0"/>
        <v>0.021857277882797732</v>
      </c>
      <c r="AO7" s="378">
        <f t="shared" si="0"/>
        <v>0.015286779992662345</v>
      </c>
      <c r="AP7" s="378">
        <f t="shared" si="0"/>
        <v>0.0036113699906803356</v>
      </c>
      <c r="AQ7" s="378">
        <f t="shared" si="0"/>
        <v>0.030799078452770703</v>
      </c>
      <c r="AR7" s="378">
        <f t="shared" si="0"/>
        <v>-0.028843832971276854</v>
      </c>
      <c r="AS7" s="378">
        <f t="shared" si="0"/>
        <v>-0.006485707422531828</v>
      </c>
      <c r="AT7" s="378">
        <f t="shared" si="0"/>
        <v>0.06038200862600123</v>
      </c>
      <c r="AU7" s="378">
        <f t="shared" si="0"/>
        <v>0.030477759472817133</v>
      </c>
      <c r="AV7" s="378">
        <f t="shared" si="0"/>
        <v>0.08369670542635659</v>
      </c>
      <c r="AW7" s="378">
        <f t="shared" si="0"/>
        <v>0.059095215537659875</v>
      </c>
      <c r="AX7" s="378">
        <f t="shared" si="0"/>
        <v>0.06646884272997032</v>
      </c>
      <c r="AY7" s="378">
        <f t="shared" si="0"/>
        <v>0.08631349254455085</v>
      </c>
      <c r="AZ7" s="378">
        <f t="shared" si="0"/>
        <v>0.039773384206266624</v>
      </c>
      <c r="BA7" s="378">
        <f t="shared" si="0"/>
        <v>0.11948927969164057</v>
      </c>
      <c r="BB7" s="378">
        <f t="shared" si="0"/>
        <v>0.07614625652930934</v>
      </c>
      <c r="BC7" s="378">
        <f t="shared" si="0"/>
        <v>0.07422656158099047</v>
      </c>
      <c r="BD7" s="379">
        <f t="shared" si="0"/>
        <v>0.155834472474214</v>
      </c>
    </row>
    <row r="8" spans="1:56" ht="15.75" thickBot="1">
      <c r="A8" s="128"/>
      <c r="B8" s="129"/>
      <c r="C8" s="380"/>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2"/>
    </row>
    <row r="9" spans="1:56" ht="12.75">
      <c r="A9" s="963" t="s">
        <v>3</v>
      </c>
      <c r="B9" s="133" t="s">
        <v>8</v>
      </c>
      <c r="C9" s="118">
        <v>82141</v>
      </c>
      <c r="D9" s="119">
        <v>127272</v>
      </c>
      <c r="E9" s="383">
        <v>125325</v>
      </c>
      <c r="F9" s="119">
        <v>129326</v>
      </c>
      <c r="G9" s="119">
        <v>127850</v>
      </c>
      <c r="H9" s="119">
        <v>107556</v>
      </c>
      <c r="I9" s="119">
        <v>126666</v>
      </c>
      <c r="J9" s="119">
        <v>139461</v>
      </c>
      <c r="K9" s="119">
        <v>113229</v>
      </c>
      <c r="L9" s="119">
        <v>133047</v>
      </c>
      <c r="M9" s="119">
        <v>124666</v>
      </c>
      <c r="N9" s="119">
        <v>44929</v>
      </c>
      <c r="O9" s="119">
        <v>83772</v>
      </c>
      <c r="P9" s="119">
        <v>135065</v>
      </c>
      <c r="Q9" s="119">
        <v>133133</v>
      </c>
      <c r="R9" s="119">
        <v>136406</v>
      </c>
      <c r="S9" s="119">
        <v>136510</v>
      </c>
      <c r="T9" s="119">
        <v>136763</v>
      </c>
      <c r="U9" s="119">
        <v>144473</v>
      </c>
      <c r="V9" s="119">
        <v>144356</v>
      </c>
      <c r="W9" s="119">
        <v>141986</v>
      </c>
      <c r="X9" s="119">
        <v>149086</v>
      </c>
      <c r="Y9" s="119">
        <v>131463</v>
      </c>
      <c r="Z9" s="119">
        <v>193310</v>
      </c>
      <c r="AA9" s="119">
        <v>91489</v>
      </c>
      <c r="AB9" s="119">
        <v>128480</v>
      </c>
      <c r="AC9" s="119">
        <v>163611</v>
      </c>
      <c r="AD9" s="119">
        <v>149774</v>
      </c>
      <c r="AE9" s="119">
        <v>146654</v>
      </c>
      <c r="AF9" s="119">
        <v>146759</v>
      </c>
      <c r="AG9" s="119">
        <v>146721</v>
      </c>
      <c r="AH9" s="119">
        <v>148889</v>
      </c>
      <c r="AI9" s="119">
        <v>141017</v>
      </c>
      <c r="AJ9" s="119">
        <v>151832</v>
      </c>
      <c r="AK9" s="119">
        <v>152743</v>
      </c>
      <c r="AL9" s="119">
        <v>193310</v>
      </c>
      <c r="AM9" s="119">
        <v>103346</v>
      </c>
      <c r="AN9" s="119">
        <v>155224</v>
      </c>
      <c r="AO9" s="119">
        <v>158465</v>
      </c>
      <c r="AP9" s="119">
        <v>153450</v>
      </c>
      <c r="AQ9" s="119">
        <v>146985</v>
      </c>
      <c r="AR9" s="119">
        <v>153340</v>
      </c>
      <c r="AS9" s="119">
        <v>144742</v>
      </c>
      <c r="AT9" s="119">
        <v>158726</v>
      </c>
      <c r="AU9" s="119">
        <v>150358</v>
      </c>
      <c r="AV9" s="119">
        <v>164822</v>
      </c>
      <c r="AW9" s="119">
        <v>157041</v>
      </c>
      <c r="AX9" s="119">
        <v>228208</v>
      </c>
      <c r="AY9" s="119">
        <v>135910</v>
      </c>
      <c r="AZ9" s="119">
        <v>128139</v>
      </c>
      <c r="BA9" s="119">
        <v>164535</v>
      </c>
      <c r="BB9" s="119">
        <v>169090</v>
      </c>
      <c r="BC9" s="119">
        <v>175571</v>
      </c>
      <c r="BD9" s="121">
        <v>162001</v>
      </c>
    </row>
    <row r="10" spans="1:56" ht="12.75">
      <c r="A10" s="964"/>
      <c r="B10" s="134" t="s">
        <v>9</v>
      </c>
      <c r="C10" s="135">
        <v>250</v>
      </c>
      <c r="D10" s="136">
        <v>508</v>
      </c>
      <c r="E10" s="384">
        <v>484</v>
      </c>
      <c r="F10" s="136">
        <v>644</v>
      </c>
      <c r="G10" s="136">
        <v>570</v>
      </c>
      <c r="H10" s="136">
        <v>594</v>
      </c>
      <c r="I10" s="136">
        <v>526</v>
      </c>
      <c r="J10" s="136">
        <v>656</v>
      </c>
      <c r="K10" s="136">
        <v>254</v>
      </c>
      <c r="L10" s="136">
        <v>505</v>
      </c>
      <c r="M10" s="136">
        <v>416</v>
      </c>
      <c r="N10" s="136">
        <v>149</v>
      </c>
      <c r="O10" s="136">
        <v>241</v>
      </c>
      <c r="P10" s="136">
        <v>464</v>
      </c>
      <c r="Q10" s="136">
        <v>252</v>
      </c>
      <c r="R10" s="136">
        <v>608</v>
      </c>
      <c r="S10" s="136">
        <v>603</v>
      </c>
      <c r="T10" s="136">
        <v>672</v>
      </c>
      <c r="U10" s="136">
        <v>816</v>
      </c>
      <c r="V10" s="136">
        <v>913</v>
      </c>
      <c r="W10" s="136">
        <v>856</v>
      </c>
      <c r="X10" s="136">
        <v>954</v>
      </c>
      <c r="Y10" s="136">
        <v>1010</v>
      </c>
      <c r="Z10" s="136">
        <v>1547</v>
      </c>
      <c r="AA10" s="136">
        <v>718</v>
      </c>
      <c r="AB10" s="136">
        <v>1040</v>
      </c>
      <c r="AC10" s="136">
        <v>1374</v>
      </c>
      <c r="AD10" s="136">
        <v>1232</v>
      </c>
      <c r="AE10" s="136">
        <v>1292</v>
      </c>
      <c r="AF10" s="136">
        <v>1360</v>
      </c>
      <c r="AG10" s="136">
        <v>1114</v>
      </c>
      <c r="AH10" s="136">
        <v>1274</v>
      </c>
      <c r="AI10" s="136">
        <v>1168</v>
      </c>
      <c r="AJ10" s="136">
        <v>1519</v>
      </c>
      <c r="AK10" s="136">
        <v>1336</v>
      </c>
      <c r="AL10" s="136">
        <v>1547</v>
      </c>
      <c r="AM10" s="136">
        <v>900</v>
      </c>
      <c r="AN10" s="136">
        <v>1412</v>
      </c>
      <c r="AO10" s="136">
        <v>1412</v>
      </c>
      <c r="AP10" s="136">
        <v>1374</v>
      </c>
      <c r="AQ10" s="136">
        <v>1356</v>
      </c>
      <c r="AR10" s="136">
        <v>1420</v>
      </c>
      <c r="AS10" s="136">
        <v>1328</v>
      </c>
      <c r="AT10" s="136">
        <v>1572</v>
      </c>
      <c r="AU10" s="136">
        <v>1428</v>
      </c>
      <c r="AV10" s="136">
        <v>1614</v>
      </c>
      <c r="AW10" s="136">
        <v>1321</v>
      </c>
      <c r="AX10" s="136">
        <v>2138</v>
      </c>
      <c r="AY10" s="136">
        <v>1074</v>
      </c>
      <c r="AZ10" s="136">
        <v>1201</v>
      </c>
      <c r="BA10" s="136">
        <v>1180</v>
      </c>
      <c r="BB10" s="136">
        <v>1472</v>
      </c>
      <c r="BC10" s="136">
        <v>1427</v>
      </c>
      <c r="BD10" s="385">
        <v>1738</v>
      </c>
    </row>
    <row r="11" spans="1:56" ht="13.5" thickBot="1">
      <c r="A11" s="964"/>
      <c r="B11" s="137" t="s">
        <v>37</v>
      </c>
      <c r="C11" s="138">
        <v>79725</v>
      </c>
      <c r="D11" s="139">
        <v>92299</v>
      </c>
      <c r="E11" s="386">
        <v>80527</v>
      </c>
      <c r="F11" s="139">
        <v>89038</v>
      </c>
      <c r="G11" s="139">
        <v>87369</v>
      </c>
      <c r="H11" s="139">
        <v>86476</v>
      </c>
      <c r="I11" s="139">
        <v>89168</v>
      </c>
      <c r="J11" s="139">
        <v>78688</v>
      </c>
      <c r="K11" s="139">
        <v>82266</v>
      </c>
      <c r="L11" s="139">
        <v>10254</v>
      </c>
      <c r="M11" s="139">
        <v>82307</v>
      </c>
      <c r="N11" s="139">
        <v>1067</v>
      </c>
      <c r="O11" s="139">
        <v>78456</v>
      </c>
      <c r="P11" s="139">
        <v>83651</v>
      </c>
      <c r="Q11" s="139">
        <v>67382</v>
      </c>
      <c r="R11" s="139">
        <v>83025</v>
      </c>
      <c r="S11" s="139">
        <v>76725</v>
      </c>
      <c r="T11" s="139">
        <v>71224</v>
      </c>
      <c r="U11" s="139">
        <v>79382</v>
      </c>
      <c r="V11" s="139">
        <v>75115</v>
      </c>
      <c r="W11" s="139">
        <v>78655</v>
      </c>
      <c r="X11" s="139">
        <v>84841</v>
      </c>
      <c r="Y11" s="139">
        <v>85713</v>
      </c>
      <c r="Z11" s="139">
        <v>77427</v>
      </c>
      <c r="AA11" s="139">
        <v>84348</v>
      </c>
      <c r="AB11" s="139">
        <v>84286</v>
      </c>
      <c r="AC11" s="139">
        <v>76146</v>
      </c>
      <c r="AD11" s="139">
        <v>86912</v>
      </c>
      <c r="AE11" s="139">
        <v>75639</v>
      </c>
      <c r="AF11" s="139">
        <v>72251</v>
      </c>
      <c r="AG11" s="139">
        <v>79731</v>
      </c>
      <c r="AH11" s="139">
        <v>62734</v>
      </c>
      <c r="AI11" s="139">
        <v>81224</v>
      </c>
      <c r="AJ11" s="139">
        <v>81915</v>
      </c>
      <c r="AK11" s="139">
        <v>82177</v>
      </c>
      <c r="AL11" s="139">
        <v>77427</v>
      </c>
      <c r="AM11" s="139">
        <v>84103</v>
      </c>
      <c r="AN11" s="139">
        <v>78236</v>
      </c>
      <c r="AO11" s="139">
        <v>75507</v>
      </c>
      <c r="AP11" s="139">
        <v>84282</v>
      </c>
      <c r="AQ11" s="139">
        <v>71404</v>
      </c>
      <c r="AR11" s="139">
        <v>78380</v>
      </c>
      <c r="AS11" s="139">
        <v>73168</v>
      </c>
      <c r="AT11" s="139">
        <v>87566</v>
      </c>
      <c r="AU11" s="139">
        <v>91120</v>
      </c>
      <c r="AV11" s="139">
        <v>82397</v>
      </c>
      <c r="AW11" s="139">
        <v>78884</v>
      </c>
      <c r="AX11" s="139">
        <v>82666</v>
      </c>
      <c r="AY11" s="139">
        <v>80747</v>
      </c>
      <c r="AZ11" s="139">
        <v>83265</v>
      </c>
      <c r="BA11" s="139">
        <v>75300</v>
      </c>
      <c r="BB11" s="139">
        <v>80878</v>
      </c>
      <c r="BC11" s="139">
        <v>82453</v>
      </c>
      <c r="BD11" s="387">
        <v>82570</v>
      </c>
    </row>
    <row r="12" spans="1:56" ht="13.5" thickTop="1">
      <c r="A12" s="964"/>
      <c r="B12" s="134" t="s">
        <v>38</v>
      </c>
      <c r="C12" s="388">
        <f aca="true" t="shared" si="1" ref="C12:AH12">SUM(C9:C11)</f>
        <v>162116</v>
      </c>
      <c r="D12" s="389">
        <f t="shared" si="1"/>
        <v>220079</v>
      </c>
      <c r="E12" s="389">
        <f t="shared" si="1"/>
        <v>206336</v>
      </c>
      <c r="F12" s="389">
        <f t="shared" si="1"/>
        <v>219008</v>
      </c>
      <c r="G12" s="389">
        <f t="shared" si="1"/>
        <v>215789</v>
      </c>
      <c r="H12" s="389">
        <f t="shared" si="1"/>
        <v>194626</v>
      </c>
      <c r="I12" s="389">
        <f t="shared" si="1"/>
        <v>216360</v>
      </c>
      <c r="J12" s="389">
        <f t="shared" si="1"/>
        <v>218805</v>
      </c>
      <c r="K12" s="389">
        <f t="shared" si="1"/>
        <v>195749</v>
      </c>
      <c r="L12" s="389">
        <f t="shared" si="1"/>
        <v>143806</v>
      </c>
      <c r="M12" s="389">
        <f t="shared" si="1"/>
        <v>207389</v>
      </c>
      <c r="N12" s="389">
        <f t="shared" si="1"/>
        <v>46145</v>
      </c>
      <c r="O12" s="389">
        <f t="shared" si="1"/>
        <v>162469</v>
      </c>
      <c r="P12" s="389">
        <f t="shared" si="1"/>
        <v>219180</v>
      </c>
      <c r="Q12" s="389">
        <f t="shared" si="1"/>
        <v>200767</v>
      </c>
      <c r="R12" s="389">
        <f t="shared" si="1"/>
        <v>220039</v>
      </c>
      <c r="S12" s="389">
        <f t="shared" si="1"/>
        <v>213838</v>
      </c>
      <c r="T12" s="389">
        <f t="shared" si="1"/>
        <v>208659</v>
      </c>
      <c r="U12" s="389">
        <f t="shared" si="1"/>
        <v>224671</v>
      </c>
      <c r="V12" s="389">
        <f t="shared" si="1"/>
        <v>220384</v>
      </c>
      <c r="W12" s="389">
        <f t="shared" si="1"/>
        <v>221497</v>
      </c>
      <c r="X12" s="389">
        <f t="shared" si="1"/>
        <v>234881</v>
      </c>
      <c r="Y12" s="389">
        <f t="shared" si="1"/>
        <v>218186</v>
      </c>
      <c r="Z12" s="389">
        <f t="shared" si="1"/>
        <v>272284</v>
      </c>
      <c r="AA12" s="389">
        <f t="shared" si="1"/>
        <v>176555</v>
      </c>
      <c r="AB12" s="389">
        <f t="shared" si="1"/>
        <v>213806</v>
      </c>
      <c r="AC12" s="389">
        <f t="shared" si="1"/>
        <v>241131</v>
      </c>
      <c r="AD12" s="389">
        <f t="shared" si="1"/>
        <v>237918</v>
      </c>
      <c r="AE12" s="389">
        <f t="shared" si="1"/>
        <v>223585</v>
      </c>
      <c r="AF12" s="389">
        <f t="shared" si="1"/>
        <v>220370</v>
      </c>
      <c r="AG12" s="389">
        <f t="shared" si="1"/>
        <v>227566</v>
      </c>
      <c r="AH12" s="389">
        <f t="shared" si="1"/>
        <v>212897</v>
      </c>
      <c r="AI12" s="389">
        <f aca="true" t="shared" si="2" ref="AI12:BD12">SUM(AI9:AI11)</f>
        <v>223409</v>
      </c>
      <c r="AJ12" s="389">
        <f t="shared" si="2"/>
        <v>235266</v>
      </c>
      <c r="AK12" s="389">
        <f t="shared" si="2"/>
        <v>236256</v>
      </c>
      <c r="AL12" s="389">
        <f t="shared" si="2"/>
        <v>272284</v>
      </c>
      <c r="AM12" s="389">
        <f t="shared" si="2"/>
        <v>188349</v>
      </c>
      <c r="AN12" s="389">
        <f t="shared" si="2"/>
        <v>234872</v>
      </c>
      <c r="AO12" s="389">
        <f t="shared" si="2"/>
        <v>235384</v>
      </c>
      <c r="AP12" s="389">
        <f t="shared" si="2"/>
        <v>239106</v>
      </c>
      <c r="AQ12" s="389">
        <f t="shared" si="2"/>
        <v>219745</v>
      </c>
      <c r="AR12" s="389">
        <f t="shared" si="2"/>
        <v>233140</v>
      </c>
      <c r="AS12" s="389">
        <f t="shared" si="2"/>
        <v>219238</v>
      </c>
      <c r="AT12" s="389">
        <f t="shared" si="2"/>
        <v>247864</v>
      </c>
      <c r="AU12" s="389">
        <f t="shared" si="2"/>
        <v>242906</v>
      </c>
      <c r="AV12" s="389">
        <f t="shared" si="2"/>
        <v>248833</v>
      </c>
      <c r="AW12" s="389">
        <f t="shared" si="2"/>
        <v>237246</v>
      </c>
      <c r="AX12" s="389">
        <f t="shared" si="2"/>
        <v>313012</v>
      </c>
      <c r="AY12" s="389">
        <f t="shared" si="2"/>
        <v>217731</v>
      </c>
      <c r="AZ12" s="389">
        <f t="shared" si="2"/>
        <v>212605</v>
      </c>
      <c r="BA12" s="389">
        <f t="shared" si="2"/>
        <v>241015</v>
      </c>
      <c r="BB12" s="389">
        <f t="shared" si="2"/>
        <v>251440</v>
      </c>
      <c r="BC12" s="389">
        <f t="shared" si="2"/>
        <v>259451</v>
      </c>
      <c r="BD12" s="390">
        <f t="shared" si="2"/>
        <v>246309</v>
      </c>
    </row>
    <row r="13" spans="1:56" ht="12.75">
      <c r="A13" s="964"/>
      <c r="B13" s="134"/>
      <c r="C13" s="39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2"/>
    </row>
    <row r="14" spans="1:56" ht="13.5" thickBot="1">
      <c r="A14" s="965"/>
      <c r="B14" s="146" t="s">
        <v>97</v>
      </c>
      <c r="C14" s="392">
        <f aca="true" t="shared" si="3" ref="C14:AH14">C12/C6</f>
        <v>22.373171404913055</v>
      </c>
      <c r="D14" s="393">
        <f t="shared" si="3"/>
        <v>30.139550807997807</v>
      </c>
      <c r="E14" s="393">
        <f t="shared" si="3"/>
        <v>28.725602116107478</v>
      </c>
      <c r="F14" s="393">
        <f t="shared" si="3"/>
        <v>31.29132733247607</v>
      </c>
      <c r="G14" s="393">
        <f t="shared" si="3"/>
        <v>30.33726978771264</v>
      </c>
      <c r="H14" s="393">
        <f t="shared" si="3"/>
        <v>27.33511235955056</v>
      </c>
      <c r="I14" s="393">
        <f t="shared" si="3"/>
        <v>29.987525987525988</v>
      </c>
      <c r="J14" s="393">
        <f t="shared" si="3"/>
        <v>30.263485477178424</v>
      </c>
      <c r="K14" s="393">
        <f t="shared" si="3"/>
        <v>26.345760430686408</v>
      </c>
      <c r="L14" s="393">
        <f t="shared" si="3"/>
        <v>19.581427015250544</v>
      </c>
      <c r="M14" s="393">
        <f t="shared" si="3"/>
        <v>28.177853260869565</v>
      </c>
      <c r="N14" s="393">
        <f t="shared" si="3"/>
        <v>6.207290825934893</v>
      </c>
      <c r="O14" s="393">
        <f t="shared" si="3"/>
        <v>22.089598912304556</v>
      </c>
      <c r="P14" s="393">
        <f t="shared" si="3"/>
        <v>29.1230401275578</v>
      </c>
      <c r="Q14" s="393">
        <f t="shared" si="3"/>
        <v>27.233722192078133</v>
      </c>
      <c r="R14" s="393">
        <f t="shared" si="3"/>
        <v>29.583086851304113</v>
      </c>
      <c r="S14" s="393">
        <f t="shared" si="3"/>
        <v>27.592</v>
      </c>
      <c r="T14" s="393">
        <f t="shared" si="3"/>
        <v>26.823370613189358</v>
      </c>
      <c r="U14" s="393">
        <f t="shared" si="3"/>
        <v>28.63145151013126</v>
      </c>
      <c r="V14" s="393">
        <f t="shared" si="3"/>
        <v>26.71321212121212</v>
      </c>
      <c r="W14" s="393">
        <f t="shared" si="3"/>
        <v>27.372343054869006</v>
      </c>
      <c r="X14" s="393">
        <f t="shared" si="3"/>
        <v>28.012045319022064</v>
      </c>
      <c r="Y14" s="393">
        <f t="shared" si="3"/>
        <v>26.621034651049293</v>
      </c>
      <c r="Z14" s="393">
        <f t="shared" si="3"/>
        <v>33.532512315270935</v>
      </c>
      <c r="AA14" s="393">
        <f t="shared" si="3"/>
        <v>21.38246336441807</v>
      </c>
      <c r="AB14" s="393">
        <f t="shared" si="3"/>
        <v>25.26063327032136</v>
      </c>
      <c r="AC14" s="393">
        <f t="shared" si="3"/>
        <v>29.488932371285312</v>
      </c>
      <c r="AD14" s="393">
        <f t="shared" si="3"/>
        <v>27.716449207828518</v>
      </c>
      <c r="AE14" s="393">
        <f t="shared" si="3"/>
        <v>27.111070692372984</v>
      </c>
      <c r="AF14" s="393">
        <f t="shared" si="3"/>
        <v>26.595462225440503</v>
      </c>
      <c r="AG14" s="393">
        <f t="shared" si="3"/>
        <v>27.331972135479223</v>
      </c>
      <c r="AH14" s="393">
        <f t="shared" si="3"/>
        <v>26.234996919285273</v>
      </c>
      <c r="AI14" s="393">
        <f aca="true" t="shared" si="4" ref="AI14:BD14">AI12/AI6</f>
        <v>26.28959755236526</v>
      </c>
      <c r="AJ14" s="393">
        <f t="shared" si="4"/>
        <v>28.49636627906977</v>
      </c>
      <c r="AK14" s="393">
        <f t="shared" si="4"/>
        <v>27.979156797726198</v>
      </c>
      <c r="AL14" s="393">
        <f t="shared" si="4"/>
        <v>32.318575667655786</v>
      </c>
      <c r="AM14" s="393">
        <f t="shared" si="4"/>
        <v>22.832949448417992</v>
      </c>
      <c r="AN14" s="393">
        <f t="shared" si="4"/>
        <v>27.155971788646085</v>
      </c>
      <c r="AO14" s="393">
        <f t="shared" si="4"/>
        <v>28.352686099735003</v>
      </c>
      <c r="AP14" s="393">
        <f t="shared" si="4"/>
        <v>27.75461404526988</v>
      </c>
      <c r="AQ14" s="393">
        <f t="shared" si="4"/>
        <v>25.849311845665216</v>
      </c>
      <c r="AR14" s="393">
        <f t="shared" si="4"/>
        <v>28.97228780912141</v>
      </c>
      <c r="AS14" s="393">
        <f t="shared" si="4"/>
        <v>26.50362669245648</v>
      </c>
      <c r="AT14" s="393">
        <f t="shared" si="4"/>
        <v>28.80464846019756</v>
      </c>
      <c r="AU14" s="393">
        <f t="shared" si="4"/>
        <v>27.738494918351034</v>
      </c>
      <c r="AV14" s="393">
        <f t="shared" si="4"/>
        <v>27.811892254386944</v>
      </c>
      <c r="AW14" s="393">
        <f t="shared" si="4"/>
        <v>26.528681650452867</v>
      </c>
      <c r="AX14" s="393">
        <f t="shared" si="4"/>
        <v>34.83717306622148</v>
      </c>
      <c r="AY14" s="393">
        <f t="shared" si="4"/>
        <v>24.297623033143623</v>
      </c>
      <c r="AZ14" s="393">
        <f t="shared" si="4"/>
        <v>23.641165350828423</v>
      </c>
      <c r="BA14" s="393">
        <f t="shared" si="4"/>
        <v>25.932321928125674</v>
      </c>
      <c r="BB14" s="393">
        <f t="shared" si="4"/>
        <v>27.121130406644376</v>
      </c>
      <c r="BC14" s="393">
        <f t="shared" si="4"/>
        <v>28.41119141480508</v>
      </c>
      <c r="BD14" s="394">
        <f t="shared" si="4"/>
        <v>26.481991183743684</v>
      </c>
    </row>
    <row r="15" spans="1:56" ht="15.75" thickBot="1">
      <c r="A15" s="128"/>
      <c r="B15" s="129"/>
      <c r="C15" s="380"/>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2"/>
    </row>
    <row r="16" spans="1:56" ht="12.75">
      <c r="A16" s="963" t="s">
        <v>2</v>
      </c>
      <c r="B16" s="133" t="s">
        <v>12</v>
      </c>
      <c r="C16" s="151">
        <v>164246</v>
      </c>
      <c r="D16" s="152">
        <v>208814</v>
      </c>
      <c r="E16" s="152">
        <v>207578</v>
      </c>
      <c r="F16" s="152">
        <v>193373</v>
      </c>
      <c r="G16" s="152">
        <v>213010</v>
      </c>
      <c r="H16" s="152">
        <v>187521</v>
      </c>
      <c r="I16" s="152">
        <v>192890</v>
      </c>
      <c r="J16" s="152">
        <v>229791</v>
      </c>
      <c r="K16" s="152">
        <v>217068</v>
      </c>
      <c r="L16" s="152">
        <v>219673</v>
      </c>
      <c r="M16" s="152">
        <v>219918</v>
      </c>
      <c r="N16" s="152">
        <v>65493</v>
      </c>
      <c r="O16" s="152">
        <v>165337</v>
      </c>
      <c r="P16" s="152">
        <v>253358</v>
      </c>
      <c r="Q16" s="152">
        <v>237372</v>
      </c>
      <c r="R16" s="152">
        <v>254621</v>
      </c>
      <c r="S16" s="152">
        <v>250914</v>
      </c>
      <c r="T16" s="152">
        <v>250988</v>
      </c>
      <c r="U16" s="152">
        <v>257195</v>
      </c>
      <c r="V16" s="152">
        <v>250856</v>
      </c>
      <c r="W16" s="152">
        <v>257930</v>
      </c>
      <c r="X16" s="152">
        <v>261164</v>
      </c>
      <c r="Y16" s="152">
        <v>238973</v>
      </c>
      <c r="Z16" s="152">
        <v>320189</v>
      </c>
      <c r="AA16" s="152">
        <v>184488</v>
      </c>
      <c r="AB16" s="152">
        <v>239593</v>
      </c>
      <c r="AC16" s="152">
        <v>278271</v>
      </c>
      <c r="AD16" s="152">
        <v>272224</v>
      </c>
      <c r="AE16" s="152">
        <v>264071</v>
      </c>
      <c r="AF16" s="152">
        <v>264975</v>
      </c>
      <c r="AG16" s="152">
        <v>276117</v>
      </c>
      <c r="AH16" s="152">
        <v>265096</v>
      </c>
      <c r="AI16" s="152">
        <v>270555</v>
      </c>
      <c r="AJ16" s="152">
        <v>267314</v>
      </c>
      <c r="AK16" s="152">
        <v>273518</v>
      </c>
      <c r="AL16" s="152">
        <v>323719</v>
      </c>
      <c r="AM16" s="152">
        <v>203964</v>
      </c>
      <c r="AN16" s="152">
        <v>274419</v>
      </c>
      <c r="AO16" s="152">
        <v>279897</v>
      </c>
      <c r="AP16" s="152">
        <v>279005</v>
      </c>
      <c r="AQ16" s="152">
        <v>241866</v>
      </c>
      <c r="AR16" s="152">
        <v>242805</v>
      </c>
      <c r="AS16" s="152">
        <v>236773</v>
      </c>
      <c r="AT16" s="152">
        <v>245888</v>
      </c>
      <c r="AU16" s="152">
        <v>245482</v>
      </c>
      <c r="AV16" s="152">
        <v>252375</v>
      </c>
      <c r="AW16" s="152">
        <v>246017</v>
      </c>
      <c r="AX16" s="152">
        <v>335632</v>
      </c>
      <c r="AY16" s="152">
        <v>222025</v>
      </c>
      <c r="AZ16" s="152">
        <v>204515</v>
      </c>
      <c r="BA16" s="152">
        <v>256391</v>
      </c>
      <c r="BB16" s="152">
        <v>254868</v>
      </c>
      <c r="BC16" s="152">
        <v>264141</v>
      </c>
      <c r="BD16" s="395">
        <v>254302</v>
      </c>
    </row>
    <row r="17" spans="1:56" ht="12.75">
      <c r="A17" s="964"/>
      <c r="B17" s="134" t="s">
        <v>13</v>
      </c>
      <c r="C17" s="396">
        <v>608</v>
      </c>
      <c r="D17" s="154">
        <v>1012</v>
      </c>
      <c r="E17" s="154">
        <v>966</v>
      </c>
      <c r="F17" s="154">
        <v>1083</v>
      </c>
      <c r="G17" s="154">
        <v>1119</v>
      </c>
      <c r="H17" s="154">
        <v>1208</v>
      </c>
      <c r="I17" s="154">
        <v>1061</v>
      </c>
      <c r="J17" s="154">
        <v>1225</v>
      </c>
      <c r="K17" s="154">
        <v>526</v>
      </c>
      <c r="L17" s="154">
        <v>1007</v>
      </c>
      <c r="M17" s="154">
        <v>965</v>
      </c>
      <c r="N17" s="154">
        <v>264</v>
      </c>
      <c r="O17" s="154">
        <v>526</v>
      </c>
      <c r="P17" s="154">
        <v>888</v>
      </c>
      <c r="Q17" s="154">
        <v>508</v>
      </c>
      <c r="R17" s="154">
        <v>1098</v>
      </c>
      <c r="S17" s="154">
        <v>1139</v>
      </c>
      <c r="T17" s="154">
        <v>1353</v>
      </c>
      <c r="U17" s="154">
        <v>1573</v>
      </c>
      <c r="V17" s="154">
        <v>1509</v>
      </c>
      <c r="W17" s="154">
        <v>1645</v>
      </c>
      <c r="X17" s="154">
        <v>1795</v>
      </c>
      <c r="Y17" s="154">
        <v>1963</v>
      </c>
      <c r="Z17" s="154">
        <v>2824</v>
      </c>
      <c r="AA17" s="154">
        <v>1579</v>
      </c>
      <c r="AB17" s="154">
        <v>2181</v>
      </c>
      <c r="AC17" s="154">
        <v>2514</v>
      </c>
      <c r="AD17" s="154">
        <v>2402</v>
      </c>
      <c r="AE17" s="154">
        <v>2412</v>
      </c>
      <c r="AF17" s="154">
        <v>2558</v>
      </c>
      <c r="AG17" s="154">
        <v>2198</v>
      </c>
      <c r="AH17" s="154">
        <v>2434</v>
      </c>
      <c r="AI17" s="154">
        <v>2370</v>
      </c>
      <c r="AJ17" s="154">
        <v>2928</v>
      </c>
      <c r="AK17" s="154">
        <v>2559</v>
      </c>
      <c r="AL17" s="154">
        <v>2852</v>
      </c>
      <c r="AM17" s="154">
        <v>1819</v>
      </c>
      <c r="AN17" s="154">
        <v>2617</v>
      </c>
      <c r="AO17" s="154">
        <v>2599</v>
      </c>
      <c r="AP17" s="154">
        <v>2665</v>
      </c>
      <c r="AQ17" s="154">
        <v>2332</v>
      </c>
      <c r="AR17" s="154">
        <v>2398</v>
      </c>
      <c r="AS17" s="154">
        <v>2188</v>
      </c>
      <c r="AT17" s="154">
        <v>2591</v>
      </c>
      <c r="AU17" s="154">
        <v>2561</v>
      </c>
      <c r="AV17" s="154">
        <v>2667</v>
      </c>
      <c r="AW17" s="154">
        <v>2288</v>
      </c>
      <c r="AX17" s="154">
        <v>3443</v>
      </c>
      <c r="AY17" s="154">
        <v>1978</v>
      </c>
      <c r="AZ17" s="154">
        <v>1991</v>
      </c>
      <c r="BA17" s="154">
        <v>2099</v>
      </c>
      <c r="BB17" s="154">
        <v>2399</v>
      </c>
      <c r="BC17" s="154">
        <v>2273</v>
      </c>
      <c r="BD17" s="397">
        <v>2836</v>
      </c>
    </row>
    <row r="18" spans="1:56" ht="13.5" thickBot="1">
      <c r="A18" s="964"/>
      <c r="B18" s="137" t="s">
        <v>40</v>
      </c>
      <c r="C18" s="155">
        <v>1371051</v>
      </c>
      <c r="D18" s="156">
        <v>1620552</v>
      </c>
      <c r="E18" s="156">
        <v>1390392</v>
      </c>
      <c r="F18" s="156">
        <v>1526406</v>
      </c>
      <c r="G18" s="156">
        <v>1475349</v>
      </c>
      <c r="H18" s="156">
        <v>1470625</v>
      </c>
      <c r="I18" s="156">
        <v>1490879</v>
      </c>
      <c r="J18" s="156">
        <v>1267644</v>
      </c>
      <c r="K18" s="156">
        <v>1615768</v>
      </c>
      <c r="L18" s="156">
        <v>1524253</v>
      </c>
      <c r="M18" s="156">
        <v>1627273</v>
      </c>
      <c r="N18" s="156">
        <v>23454</v>
      </c>
      <c r="O18" s="156">
        <v>1508187</v>
      </c>
      <c r="P18" s="156">
        <v>1750981</v>
      </c>
      <c r="Q18" s="156">
        <v>1438464</v>
      </c>
      <c r="R18" s="156">
        <v>1660593</v>
      </c>
      <c r="S18" s="156">
        <v>1566923</v>
      </c>
      <c r="T18" s="156">
        <v>1478782</v>
      </c>
      <c r="U18" s="156">
        <v>1602667</v>
      </c>
      <c r="V18" s="156">
        <v>1466677</v>
      </c>
      <c r="W18" s="156">
        <v>1517435</v>
      </c>
      <c r="X18" s="156">
        <v>1633631</v>
      </c>
      <c r="Y18" s="156">
        <v>1865823</v>
      </c>
      <c r="Z18" s="156">
        <v>1634744</v>
      </c>
      <c r="AA18" s="156">
        <v>1699862</v>
      </c>
      <c r="AB18" s="156">
        <v>1710450</v>
      </c>
      <c r="AC18" s="156">
        <v>1535137</v>
      </c>
      <c r="AD18" s="156">
        <v>1862415</v>
      </c>
      <c r="AE18" s="156">
        <v>1570243</v>
      </c>
      <c r="AF18" s="156">
        <v>1563765</v>
      </c>
      <c r="AG18" s="156">
        <v>1702577</v>
      </c>
      <c r="AH18" s="156">
        <v>1435889</v>
      </c>
      <c r="AI18" s="156">
        <v>1687377</v>
      </c>
      <c r="AJ18" s="156">
        <v>1661075</v>
      </c>
      <c r="AK18" s="156">
        <v>1642228</v>
      </c>
      <c r="AL18" s="156">
        <v>1649197</v>
      </c>
      <c r="AM18" s="156">
        <v>1879967</v>
      </c>
      <c r="AN18" s="156">
        <v>1844810</v>
      </c>
      <c r="AO18" s="156">
        <v>1831809</v>
      </c>
      <c r="AP18" s="156">
        <v>2013924</v>
      </c>
      <c r="AQ18" s="156">
        <v>1814769</v>
      </c>
      <c r="AR18" s="156">
        <v>1947354</v>
      </c>
      <c r="AS18" s="156">
        <v>1882316</v>
      </c>
      <c r="AT18" s="156">
        <v>1940604</v>
      </c>
      <c r="AU18" s="156">
        <v>2156472</v>
      </c>
      <c r="AV18" s="156">
        <v>1997765</v>
      </c>
      <c r="AW18" s="156">
        <v>1922899</v>
      </c>
      <c r="AX18" s="156">
        <v>1846530</v>
      </c>
      <c r="AY18" s="156">
        <v>2332642</v>
      </c>
      <c r="AZ18" s="156">
        <v>2110752</v>
      </c>
      <c r="BA18" s="156">
        <v>2114025</v>
      </c>
      <c r="BB18" s="156">
        <v>2013519</v>
      </c>
      <c r="BC18" s="156">
        <v>2098942</v>
      </c>
      <c r="BD18" s="398">
        <v>2188626</v>
      </c>
    </row>
    <row r="19" spans="1:56" ht="13.5" thickTop="1">
      <c r="A19" s="964"/>
      <c r="B19" s="134" t="s">
        <v>15</v>
      </c>
      <c r="C19" s="157">
        <f aca="true" t="shared" si="5" ref="C19:AH19">SUM(C16:C18)</f>
        <v>1535905</v>
      </c>
      <c r="D19" s="158">
        <f t="shared" si="5"/>
        <v>1830378</v>
      </c>
      <c r="E19" s="158">
        <f t="shared" si="5"/>
        <v>1598936</v>
      </c>
      <c r="F19" s="158">
        <f t="shared" si="5"/>
        <v>1720862</v>
      </c>
      <c r="G19" s="158">
        <f t="shared" si="5"/>
        <v>1689478</v>
      </c>
      <c r="H19" s="158">
        <f t="shared" si="5"/>
        <v>1659354</v>
      </c>
      <c r="I19" s="158">
        <f t="shared" si="5"/>
        <v>1684830</v>
      </c>
      <c r="J19" s="158">
        <f t="shared" si="5"/>
        <v>1498660</v>
      </c>
      <c r="K19" s="158">
        <f t="shared" si="5"/>
        <v>1833362</v>
      </c>
      <c r="L19" s="158">
        <f t="shared" si="5"/>
        <v>1744933</v>
      </c>
      <c r="M19" s="158">
        <f t="shared" si="5"/>
        <v>1848156</v>
      </c>
      <c r="N19" s="158">
        <f t="shared" si="5"/>
        <v>89211</v>
      </c>
      <c r="O19" s="158">
        <f t="shared" si="5"/>
        <v>1674050</v>
      </c>
      <c r="P19" s="158">
        <f t="shared" si="5"/>
        <v>2005227</v>
      </c>
      <c r="Q19" s="158">
        <f t="shared" si="5"/>
        <v>1676344</v>
      </c>
      <c r="R19" s="158">
        <f t="shared" si="5"/>
        <v>1916312</v>
      </c>
      <c r="S19" s="158">
        <f t="shared" si="5"/>
        <v>1818976</v>
      </c>
      <c r="T19" s="158">
        <f t="shared" si="5"/>
        <v>1731123</v>
      </c>
      <c r="U19" s="158">
        <f t="shared" si="5"/>
        <v>1861435</v>
      </c>
      <c r="V19" s="158">
        <f t="shared" si="5"/>
        <v>1719042</v>
      </c>
      <c r="W19" s="158">
        <f t="shared" si="5"/>
        <v>1777010</v>
      </c>
      <c r="X19" s="158">
        <f t="shared" si="5"/>
        <v>1896590</v>
      </c>
      <c r="Y19" s="158">
        <f t="shared" si="5"/>
        <v>2106759</v>
      </c>
      <c r="Z19" s="158">
        <f t="shared" si="5"/>
        <v>1957757</v>
      </c>
      <c r="AA19" s="158">
        <f t="shared" si="5"/>
        <v>1885929</v>
      </c>
      <c r="AB19" s="158">
        <f t="shared" si="5"/>
        <v>1952224</v>
      </c>
      <c r="AC19" s="158">
        <f t="shared" si="5"/>
        <v>1815922</v>
      </c>
      <c r="AD19" s="158">
        <f t="shared" si="5"/>
        <v>2137041</v>
      </c>
      <c r="AE19" s="158">
        <f t="shared" si="5"/>
        <v>1836726</v>
      </c>
      <c r="AF19" s="158">
        <f t="shared" si="5"/>
        <v>1831298</v>
      </c>
      <c r="AG19" s="158">
        <f t="shared" si="5"/>
        <v>1980892</v>
      </c>
      <c r="AH19" s="158">
        <f t="shared" si="5"/>
        <v>1703419</v>
      </c>
      <c r="AI19" s="158">
        <f aca="true" t="shared" si="6" ref="AI19:BD19">SUM(AI16:AI18)</f>
        <v>1960302</v>
      </c>
      <c r="AJ19" s="158">
        <f t="shared" si="6"/>
        <v>1931317</v>
      </c>
      <c r="AK19" s="158">
        <f t="shared" si="6"/>
        <v>1918305</v>
      </c>
      <c r="AL19" s="158">
        <f t="shared" si="6"/>
        <v>1975768</v>
      </c>
      <c r="AM19" s="158">
        <f t="shared" si="6"/>
        <v>2085750</v>
      </c>
      <c r="AN19" s="158">
        <f t="shared" si="6"/>
        <v>2121846</v>
      </c>
      <c r="AO19" s="158">
        <f t="shared" si="6"/>
        <v>2114305</v>
      </c>
      <c r="AP19" s="158">
        <f t="shared" si="6"/>
        <v>2295594</v>
      </c>
      <c r="AQ19" s="158">
        <f t="shared" si="6"/>
        <v>2058967</v>
      </c>
      <c r="AR19" s="158">
        <f t="shared" si="6"/>
        <v>2192557</v>
      </c>
      <c r="AS19" s="158">
        <f t="shared" si="6"/>
        <v>2121277</v>
      </c>
      <c r="AT19" s="158">
        <f t="shared" si="6"/>
        <v>2189083</v>
      </c>
      <c r="AU19" s="158">
        <f t="shared" si="6"/>
        <v>2404515</v>
      </c>
      <c r="AV19" s="158">
        <f t="shared" si="6"/>
        <v>2252807</v>
      </c>
      <c r="AW19" s="158">
        <f t="shared" si="6"/>
        <v>2171204</v>
      </c>
      <c r="AX19" s="158">
        <f t="shared" si="6"/>
        <v>2185605</v>
      </c>
      <c r="AY19" s="158">
        <f t="shared" si="6"/>
        <v>2556645</v>
      </c>
      <c r="AZ19" s="158">
        <f t="shared" si="6"/>
        <v>2317258</v>
      </c>
      <c r="BA19" s="158">
        <f t="shared" si="6"/>
        <v>2372515</v>
      </c>
      <c r="BB19" s="158">
        <f t="shared" si="6"/>
        <v>2270786</v>
      </c>
      <c r="BC19" s="158">
        <f t="shared" si="6"/>
        <v>2365356</v>
      </c>
      <c r="BD19" s="159">
        <f t="shared" si="6"/>
        <v>2445764</v>
      </c>
    </row>
    <row r="20" spans="1:56" ht="12.75">
      <c r="A20" s="964"/>
      <c r="B20" s="134"/>
      <c r="C20" s="160"/>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2"/>
    </row>
    <row r="21" spans="1:56" ht="12.75">
      <c r="A21" s="964"/>
      <c r="B21" s="134" t="s">
        <v>98</v>
      </c>
      <c r="C21" s="163">
        <f aca="true" t="shared" si="7" ref="C21:AH21">C19/C6</f>
        <v>211.96591222743584</v>
      </c>
      <c r="D21" s="164">
        <f t="shared" si="7"/>
        <v>250.66803615447822</v>
      </c>
      <c r="E21" s="164">
        <f t="shared" si="7"/>
        <v>222.60002784351943</v>
      </c>
      <c r="F21" s="164">
        <f t="shared" si="7"/>
        <v>245.87255322188884</v>
      </c>
      <c r="G21" s="164">
        <f t="shared" si="7"/>
        <v>237.51975256572473</v>
      </c>
      <c r="H21" s="164">
        <f t="shared" si="7"/>
        <v>233.0553370786517</v>
      </c>
      <c r="I21" s="164">
        <f t="shared" si="7"/>
        <v>233.51767151767152</v>
      </c>
      <c r="J21" s="164">
        <f t="shared" si="7"/>
        <v>207.283540802213</v>
      </c>
      <c r="K21" s="164">
        <f t="shared" si="7"/>
        <v>246.7512786002692</v>
      </c>
      <c r="L21" s="164">
        <f t="shared" si="7"/>
        <v>237.59980936819173</v>
      </c>
      <c r="M21" s="164">
        <f t="shared" si="7"/>
        <v>251.10815217391306</v>
      </c>
      <c r="N21" s="164">
        <f t="shared" si="7"/>
        <v>12.00040355125101</v>
      </c>
      <c r="O21" s="164">
        <f t="shared" si="7"/>
        <v>227.6070700203943</v>
      </c>
      <c r="P21" s="164">
        <f t="shared" si="7"/>
        <v>266.4399415360085</v>
      </c>
      <c r="Q21" s="164">
        <f t="shared" si="7"/>
        <v>227.39338035811178</v>
      </c>
      <c r="R21" s="164">
        <f t="shared" si="7"/>
        <v>257.6380747512772</v>
      </c>
      <c r="S21" s="164">
        <f t="shared" si="7"/>
        <v>234.7065806451613</v>
      </c>
      <c r="T21" s="164">
        <f t="shared" si="7"/>
        <v>222.5379868877748</v>
      </c>
      <c r="U21" s="164">
        <f t="shared" si="7"/>
        <v>237.21613355422454</v>
      </c>
      <c r="V21" s="164">
        <f t="shared" si="7"/>
        <v>208.36872727272728</v>
      </c>
      <c r="W21" s="164">
        <f t="shared" si="7"/>
        <v>219.60084033613447</v>
      </c>
      <c r="X21" s="164">
        <f t="shared" si="7"/>
        <v>226.18843172331543</v>
      </c>
      <c r="Y21" s="164">
        <f t="shared" si="7"/>
        <v>257.04721815519764</v>
      </c>
      <c r="Z21" s="164">
        <f t="shared" si="7"/>
        <v>241.103078817734</v>
      </c>
      <c r="AA21" s="164">
        <f t="shared" si="7"/>
        <v>228.40365750272497</v>
      </c>
      <c r="AB21" s="164">
        <f t="shared" si="7"/>
        <v>230.65028355387523</v>
      </c>
      <c r="AC21" s="164">
        <f t="shared" si="7"/>
        <v>222.07680078268314</v>
      </c>
      <c r="AD21" s="164">
        <f t="shared" si="7"/>
        <v>248.95631407269337</v>
      </c>
      <c r="AE21" s="164">
        <f t="shared" si="7"/>
        <v>222.71444161513278</v>
      </c>
      <c r="AF21" s="164">
        <f t="shared" si="7"/>
        <v>221.01110306541153</v>
      </c>
      <c r="AG21" s="164">
        <f t="shared" si="7"/>
        <v>237.91640643766516</v>
      </c>
      <c r="AH21" s="164">
        <f t="shared" si="7"/>
        <v>209.90991990141714</v>
      </c>
      <c r="AI21" s="164">
        <f aca="true" t="shared" si="8" ref="AI21:BD21">AI19/AI6</f>
        <v>230.67804189220993</v>
      </c>
      <c r="AJ21" s="164">
        <f t="shared" si="8"/>
        <v>233.92890019379846</v>
      </c>
      <c r="AK21" s="164">
        <f t="shared" si="8"/>
        <v>227.1796541923259</v>
      </c>
      <c r="AL21" s="164">
        <f t="shared" si="8"/>
        <v>234.5125222551929</v>
      </c>
      <c r="AM21" s="164">
        <f t="shared" si="8"/>
        <v>252.84883016123166</v>
      </c>
      <c r="AN21" s="164">
        <f t="shared" si="8"/>
        <v>245.32847728061049</v>
      </c>
      <c r="AO21" s="164">
        <f t="shared" si="8"/>
        <v>254.67417489761505</v>
      </c>
      <c r="AP21" s="164">
        <f t="shared" si="8"/>
        <v>266.46477074869415</v>
      </c>
      <c r="AQ21" s="164">
        <f t="shared" si="8"/>
        <v>242.20291730384662</v>
      </c>
      <c r="AR21" s="164">
        <f t="shared" si="8"/>
        <v>272.4688703864794</v>
      </c>
      <c r="AS21" s="164">
        <f t="shared" si="8"/>
        <v>256.4406431334623</v>
      </c>
      <c r="AT21" s="164">
        <f t="shared" si="8"/>
        <v>254.39662986635676</v>
      </c>
      <c r="AU21" s="164">
        <f t="shared" si="8"/>
        <v>274.58204864679686</v>
      </c>
      <c r="AV21" s="164">
        <f t="shared" si="8"/>
        <v>251.79467978093214</v>
      </c>
      <c r="AW21" s="164">
        <f t="shared" si="8"/>
        <v>242.78251146147826</v>
      </c>
      <c r="AX21" s="164">
        <f t="shared" si="8"/>
        <v>243.25041736227044</v>
      </c>
      <c r="AY21" s="164">
        <f t="shared" si="8"/>
        <v>285.30800133913624</v>
      </c>
      <c r="AZ21" s="164">
        <f t="shared" si="8"/>
        <v>257.6735238518848</v>
      </c>
      <c r="BA21" s="164">
        <f t="shared" si="8"/>
        <v>255.27383258015925</v>
      </c>
      <c r="BB21" s="164">
        <f t="shared" si="8"/>
        <v>244.93431129328013</v>
      </c>
      <c r="BC21" s="164">
        <f t="shared" si="8"/>
        <v>259.0183968462549</v>
      </c>
      <c r="BD21" s="166">
        <f t="shared" si="8"/>
        <v>262.9571013869476</v>
      </c>
    </row>
    <row r="22" spans="1:56" ht="13.5" thickBot="1">
      <c r="A22" s="965"/>
      <c r="B22" s="146" t="s">
        <v>42</v>
      </c>
      <c r="C22" s="167">
        <f aca="true" t="shared" si="9" ref="C22:AH22">C19/C12</f>
        <v>9.47411113030176</v>
      </c>
      <c r="D22" s="168">
        <f t="shared" si="9"/>
        <v>8.316913471980516</v>
      </c>
      <c r="E22" s="168">
        <f t="shared" si="9"/>
        <v>7.749185794044665</v>
      </c>
      <c r="F22" s="168">
        <f t="shared" si="9"/>
        <v>7.857530318527177</v>
      </c>
      <c r="G22" s="168">
        <f t="shared" si="9"/>
        <v>7.829305478963247</v>
      </c>
      <c r="H22" s="168">
        <f t="shared" si="9"/>
        <v>8.525859854284628</v>
      </c>
      <c r="I22" s="168">
        <f t="shared" si="9"/>
        <v>7.7871602884082085</v>
      </c>
      <c r="J22" s="168">
        <f t="shared" si="9"/>
        <v>6.8492950343913535</v>
      </c>
      <c r="K22" s="168">
        <f t="shared" si="9"/>
        <v>9.365881818042492</v>
      </c>
      <c r="L22" s="168">
        <f t="shared" si="9"/>
        <v>12.13393738786977</v>
      </c>
      <c r="M22" s="168">
        <f t="shared" si="9"/>
        <v>8.911543042302148</v>
      </c>
      <c r="N22" s="168">
        <f t="shared" si="9"/>
        <v>1.9332755444793586</v>
      </c>
      <c r="O22" s="168">
        <f t="shared" si="9"/>
        <v>10.303811804098013</v>
      </c>
      <c r="P22" s="168">
        <f t="shared" si="9"/>
        <v>9.148768135778813</v>
      </c>
      <c r="Q22" s="168">
        <f t="shared" si="9"/>
        <v>8.349698904700473</v>
      </c>
      <c r="R22" s="168">
        <f t="shared" si="9"/>
        <v>8.708965228891241</v>
      </c>
      <c r="S22" s="168">
        <f t="shared" si="9"/>
        <v>8.506327219670966</v>
      </c>
      <c r="T22" s="168">
        <f t="shared" si="9"/>
        <v>8.296421434014349</v>
      </c>
      <c r="U22" s="168">
        <f t="shared" si="9"/>
        <v>8.285159188324261</v>
      </c>
      <c r="V22" s="168">
        <f t="shared" si="9"/>
        <v>7.80021235661391</v>
      </c>
      <c r="W22" s="168">
        <f t="shared" si="9"/>
        <v>8.022727170119685</v>
      </c>
      <c r="X22" s="168">
        <f t="shared" si="9"/>
        <v>8.074684627534793</v>
      </c>
      <c r="Y22" s="168">
        <f t="shared" si="9"/>
        <v>9.655793680621121</v>
      </c>
      <c r="Z22" s="168">
        <f t="shared" si="9"/>
        <v>7.190128689162786</v>
      </c>
      <c r="AA22" s="168">
        <f t="shared" si="9"/>
        <v>10.681821528702104</v>
      </c>
      <c r="AB22" s="168">
        <f t="shared" si="9"/>
        <v>9.130819527983311</v>
      </c>
      <c r="AC22" s="168">
        <f t="shared" si="9"/>
        <v>7.530852524146626</v>
      </c>
      <c r="AD22" s="168">
        <f t="shared" si="9"/>
        <v>8.98225859329685</v>
      </c>
      <c r="AE22" s="168">
        <f t="shared" si="9"/>
        <v>8.214889192029878</v>
      </c>
      <c r="AF22" s="168">
        <f t="shared" si="9"/>
        <v>8.310105731270136</v>
      </c>
      <c r="AG22" s="168">
        <f t="shared" si="9"/>
        <v>8.704692265101114</v>
      </c>
      <c r="AH22" s="168">
        <f t="shared" si="9"/>
        <v>8.00114139701358</v>
      </c>
      <c r="AI22" s="168">
        <f aca="true" t="shared" si="10" ref="AI22:BD22">AI19/AI12</f>
        <v>8.77449878921619</v>
      </c>
      <c r="AJ22" s="168">
        <f t="shared" si="10"/>
        <v>8.209078234849065</v>
      </c>
      <c r="AK22" s="168">
        <f t="shared" si="10"/>
        <v>8.119603311661926</v>
      </c>
      <c r="AL22" s="168">
        <f t="shared" si="10"/>
        <v>7.256276534794552</v>
      </c>
      <c r="AM22" s="168">
        <f t="shared" si="10"/>
        <v>11.073857572909864</v>
      </c>
      <c r="AN22" s="168">
        <f t="shared" si="10"/>
        <v>9.034052590347082</v>
      </c>
      <c r="AO22" s="168">
        <f t="shared" si="10"/>
        <v>8.982364986575128</v>
      </c>
      <c r="AP22" s="168">
        <f t="shared" si="10"/>
        <v>9.600737748111715</v>
      </c>
      <c r="AQ22" s="168">
        <f t="shared" si="10"/>
        <v>9.369801360668047</v>
      </c>
      <c r="AR22" s="168">
        <f t="shared" si="10"/>
        <v>9.40446512824912</v>
      </c>
      <c r="AS22" s="168">
        <f t="shared" si="10"/>
        <v>9.675681223145622</v>
      </c>
      <c r="AT22" s="168">
        <f t="shared" si="10"/>
        <v>8.831790820772682</v>
      </c>
      <c r="AU22" s="168">
        <f t="shared" si="10"/>
        <v>9.898952681284118</v>
      </c>
      <c r="AV22" s="168">
        <f t="shared" si="10"/>
        <v>9.053489689872324</v>
      </c>
      <c r="AW22" s="168">
        <f t="shared" si="10"/>
        <v>9.151699080279542</v>
      </c>
      <c r="AX22" s="168">
        <f t="shared" si="10"/>
        <v>6.982495878752252</v>
      </c>
      <c r="AY22" s="168">
        <f t="shared" si="10"/>
        <v>11.742218609201261</v>
      </c>
      <c r="AZ22" s="168">
        <f t="shared" si="10"/>
        <v>10.899357964299993</v>
      </c>
      <c r="BA22" s="168">
        <f t="shared" si="10"/>
        <v>9.84384789328465</v>
      </c>
      <c r="BB22" s="168">
        <f t="shared" si="10"/>
        <v>9.031124721603563</v>
      </c>
      <c r="BC22" s="168">
        <f t="shared" si="10"/>
        <v>9.116773494802487</v>
      </c>
      <c r="BD22" s="169">
        <f t="shared" si="10"/>
        <v>9.929657462780492</v>
      </c>
    </row>
    <row r="24" spans="1:56" ht="12.75">
      <c r="A24" s="173" t="s">
        <v>99</v>
      </c>
      <c r="B24" s="171"/>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row>
    <row r="25" spans="1:4" ht="45" customHeight="1">
      <c r="A25" s="974" t="s">
        <v>100</v>
      </c>
      <c r="B25" s="974"/>
      <c r="C25" s="974"/>
      <c r="D25" s="974"/>
    </row>
    <row r="26" spans="1:4" ht="12.75">
      <c r="A26" s="174"/>
      <c r="B26" s="174"/>
      <c r="C26" s="174"/>
      <c r="D26" s="174"/>
    </row>
    <row r="27" ht="12.75">
      <c r="A27" s="176" t="s">
        <v>47</v>
      </c>
    </row>
    <row r="28" spans="1:2" ht="12.75">
      <c r="A28" s="966" t="s">
        <v>101</v>
      </c>
      <c r="B28" s="966"/>
    </row>
    <row r="29" spans="1:2" ht="12.75">
      <c r="A29" s="967" t="s">
        <v>102</v>
      </c>
      <c r="B29" s="967"/>
    </row>
    <row r="30" spans="1:3" ht="15.75">
      <c r="A30" s="968" t="s">
        <v>103</v>
      </c>
      <c r="B30" s="968"/>
      <c r="C30" s="179"/>
    </row>
    <row r="31" ht="12.75">
      <c r="A31" s="180"/>
    </row>
    <row r="32" ht="12.75">
      <c r="A32" s="176" t="s">
        <v>51</v>
      </c>
    </row>
    <row r="33" spans="1:4" ht="12.75">
      <c r="A33" s="181" t="s">
        <v>104</v>
      </c>
      <c r="B33" s="181"/>
      <c r="C33" s="182"/>
      <c r="D33" s="182"/>
    </row>
    <row r="34" ht="12.75">
      <c r="A34" s="180"/>
    </row>
    <row r="35" ht="13.5" thickBot="1"/>
    <row r="36" spans="1:15" s="186" customFormat="1" ht="15.75">
      <c r="A36" s="183" t="s">
        <v>53</v>
      </c>
      <c r="B36" s="184"/>
      <c r="C36" s="184"/>
      <c r="D36" s="184"/>
      <c r="E36" s="184"/>
      <c r="F36" s="184"/>
      <c r="G36" s="184"/>
      <c r="H36" s="184"/>
      <c r="I36" s="184"/>
      <c r="J36" s="184"/>
      <c r="K36" s="184"/>
      <c r="L36" s="184"/>
      <c r="M36" s="184"/>
      <c r="N36" s="184"/>
      <c r="O36" s="185"/>
    </row>
    <row r="37" spans="1:15" s="186" customFormat="1" ht="13.5" thickBot="1">
      <c r="A37" s="187"/>
      <c r="B37" s="188"/>
      <c r="C37" s="188"/>
      <c r="D37" s="188"/>
      <c r="E37" s="188"/>
      <c r="F37" s="188"/>
      <c r="G37" s="188"/>
      <c r="H37" s="188"/>
      <c r="I37" s="188"/>
      <c r="J37" s="188"/>
      <c r="K37" s="188"/>
      <c r="L37" s="188"/>
      <c r="M37" s="188"/>
      <c r="N37" s="188"/>
      <c r="O37" s="189"/>
    </row>
    <row r="38" spans="1:15" s="186" customFormat="1" ht="16.5" thickBot="1">
      <c r="A38" s="190" t="s">
        <v>105</v>
      </c>
      <c r="B38" s="191">
        <v>120</v>
      </c>
      <c r="C38" s="188"/>
      <c r="D38" s="188"/>
      <c r="E38" s="188"/>
      <c r="F38" s="188"/>
      <c r="G38" s="188"/>
      <c r="H38" s="188"/>
      <c r="I38" s="188"/>
      <c r="J38" s="188"/>
      <c r="K38" s="188"/>
      <c r="L38" s="188"/>
      <c r="M38" s="188"/>
      <c r="N38" s="188"/>
      <c r="O38" s="189"/>
    </row>
    <row r="39" spans="1:15" s="186" customFormat="1" ht="12.75">
      <c r="A39" s="187"/>
      <c r="B39" s="188"/>
      <c r="C39" s="188"/>
      <c r="D39" s="188"/>
      <c r="E39" s="188"/>
      <c r="F39" s="188"/>
      <c r="G39" s="188"/>
      <c r="H39" s="188"/>
      <c r="I39" s="188"/>
      <c r="J39" s="188"/>
      <c r="K39" s="188"/>
      <c r="L39" s="188"/>
      <c r="M39" s="188"/>
      <c r="N39" s="188"/>
      <c r="O39" s="189"/>
    </row>
    <row r="40" spans="1:15" s="186" customFormat="1" ht="16.5" thickBot="1">
      <c r="A40" s="193" t="s">
        <v>55</v>
      </c>
      <c r="B40" s="194"/>
      <c r="C40" s="188"/>
      <c r="D40" s="188"/>
      <c r="E40" s="188"/>
      <c r="F40" s="188"/>
      <c r="G40" s="188"/>
      <c r="H40" s="188"/>
      <c r="I40" s="188"/>
      <c r="J40" s="188"/>
      <c r="K40" s="188"/>
      <c r="L40" s="188"/>
      <c r="M40" s="188"/>
      <c r="N40" s="188"/>
      <c r="O40" s="189"/>
    </row>
    <row r="41" spans="1:15" s="186" customFormat="1" ht="12.75">
      <c r="A41" s="190" t="s">
        <v>56</v>
      </c>
      <c r="B41" s="195">
        <v>1.5</v>
      </c>
      <c r="C41" s="188"/>
      <c r="D41" s="188"/>
      <c r="E41" s="188"/>
      <c r="F41" s="188"/>
      <c r="G41" s="188"/>
      <c r="H41" s="188"/>
      <c r="I41" s="188"/>
      <c r="J41" s="188"/>
      <c r="K41" s="188"/>
      <c r="L41" s="188"/>
      <c r="M41" s="188"/>
      <c r="N41" s="188"/>
      <c r="O41" s="189"/>
    </row>
    <row r="42" spans="1:15" s="186" customFormat="1" ht="12.75">
      <c r="A42" s="190" t="s">
        <v>57</v>
      </c>
      <c r="B42" s="196">
        <v>1.5</v>
      </c>
      <c r="C42" s="188"/>
      <c r="D42" s="188"/>
      <c r="E42" s="188"/>
      <c r="F42" s="188"/>
      <c r="G42" s="188"/>
      <c r="H42" s="188"/>
      <c r="I42" s="188"/>
      <c r="J42" s="188"/>
      <c r="K42" s="188"/>
      <c r="L42" s="188"/>
      <c r="M42" s="188"/>
      <c r="N42" s="188"/>
      <c r="O42" s="189"/>
    </row>
    <row r="43" spans="1:15" s="186" customFormat="1" ht="13.5" thickBot="1">
      <c r="A43" s="190" t="s">
        <v>58</v>
      </c>
      <c r="B43" s="197">
        <v>20</v>
      </c>
      <c r="C43" s="188"/>
      <c r="D43" s="188"/>
      <c r="E43" s="188"/>
      <c r="F43" s="188"/>
      <c r="G43" s="188"/>
      <c r="H43" s="188"/>
      <c r="I43" s="188"/>
      <c r="J43" s="188"/>
      <c r="K43" s="188"/>
      <c r="L43" s="188"/>
      <c r="M43" s="188"/>
      <c r="N43" s="188"/>
      <c r="O43" s="189"/>
    </row>
    <row r="44" spans="1:15" s="186" customFormat="1" ht="13.5" thickBot="1">
      <c r="A44" s="190"/>
      <c r="B44" s="399"/>
      <c r="C44" s="188"/>
      <c r="D44" s="188"/>
      <c r="E44" s="188"/>
      <c r="F44" s="188"/>
      <c r="G44" s="188"/>
      <c r="H44" s="188"/>
      <c r="I44" s="188"/>
      <c r="J44" s="188"/>
      <c r="K44" s="188"/>
      <c r="L44" s="188"/>
      <c r="M44" s="188"/>
      <c r="N44" s="188"/>
      <c r="O44" s="189"/>
    </row>
    <row r="45" spans="1:15" s="186" customFormat="1" ht="12.75">
      <c r="A45" s="198" t="s">
        <v>1</v>
      </c>
      <c r="B45" s="199" t="s">
        <v>59</v>
      </c>
      <c r="C45" s="200" t="s">
        <v>60</v>
      </c>
      <c r="D45" s="200" t="s">
        <v>61</v>
      </c>
      <c r="E45" s="200" t="s">
        <v>62</v>
      </c>
      <c r="F45" s="200" t="s">
        <v>63</v>
      </c>
      <c r="G45" s="200" t="s">
        <v>64</v>
      </c>
      <c r="H45" s="200" t="s">
        <v>65</v>
      </c>
      <c r="I45" s="200" t="s">
        <v>66</v>
      </c>
      <c r="J45" s="200" t="s">
        <v>67</v>
      </c>
      <c r="K45" s="200" t="s">
        <v>68</v>
      </c>
      <c r="L45" s="200" t="s">
        <v>4</v>
      </c>
      <c r="M45" s="201" t="s">
        <v>69</v>
      </c>
      <c r="N45" s="230" t="s">
        <v>70</v>
      </c>
      <c r="O45" s="189"/>
    </row>
    <row r="46" spans="1:15" s="186" customFormat="1" ht="12.75">
      <c r="A46" s="202" t="s">
        <v>71</v>
      </c>
      <c r="B46" s="203">
        <f aca="true" t="shared" si="11" ref="B46:G46">AVERAGE(O7,AA7,AM7,AY7)</f>
        <v>0.05575626533249747</v>
      </c>
      <c r="C46" s="204">
        <f t="shared" si="11"/>
        <v>0.05423544728028083</v>
      </c>
      <c r="D46" s="204">
        <f t="shared" si="11"/>
        <v>0.06757128675321632</v>
      </c>
      <c r="E46" s="204">
        <f t="shared" si="11"/>
        <v>0.07413863710432363</v>
      </c>
      <c r="F46" s="204">
        <f t="shared" si="11"/>
        <v>0.06467725235525643</v>
      </c>
      <c r="G46" s="204">
        <f t="shared" si="11"/>
        <v>0.07118057292599493</v>
      </c>
      <c r="H46" s="204">
        <f aca="true" t="shared" si="12" ref="H46:M46">AVERAGE(U7,AG7,AS7)</f>
        <v>0.0473840055909101</v>
      </c>
      <c r="I46" s="204">
        <f t="shared" si="12"/>
        <v>0.06169907014554624</v>
      </c>
      <c r="J46" s="204">
        <f t="shared" si="12"/>
        <v>0.05658300672997124</v>
      </c>
      <c r="K46" s="204">
        <f t="shared" si="12"/>
        <v>0.07002015201827104</v>
      </c>
      <c r="L46" s="204">
        <f t="shared" si="12"/>
        <v>0.06764694494057402</v>
      </c>
      <c r="M46" s="205">
        <f t="shared" si="12"/>
        <v>0.06543637949400453</v>
      </c>
      <c r="N46" s="400">
        <f>AVERAGE(B46:M46)</f>
        <v>0.06302741838923723</v>
      </c>
      <c r="O46" s="189"/>
    </row>
    <row r="47" spans="1:15" s="186" customFormat="1" ht="12.75">
      <c r="A47" s="206" t="s">
        <v>106</v>
      </c>
      <c r="B47" s="207">
        <f aca="true" t="shared" si="13" ref="B47:G47">AY6*(1+B46)</f>
        <v>9460.63189364451</v>
      </c>
      <c r="C47" s="208">
        <f t="shared" si="13"/>
        <v>9480.739377391566</v>
      </c>
      <c r="D47" s="208">
        <f t="shared" si="13"/>
        <v>9922.007539084392</v>
      </c>
      <c r="E47" s="208">
        <f t="shared" si="13"/>
        <v>9958.339304594183</v>
      </c>
      <c r="F47" s="208">
        <f t="shared" si="13"/>
        <v>9722.6326685082</v>
      </c>
      <c r="G47" s="208">
        <f t="shared" si="13"/>
        <v>9963.050508784678</v>
      </c>
      <c r="H47" s="208">
        <f aca="true" t="shared" si="14" ref="H47:M47">AS6*(1+H46)</f>
        <v>8663.960494248007</v>
      </c>
      <c r="I47" s="208">
        <f t="shared" si="14"/>
        <v>9135.920498602425</v>
      </c>
      <c r="J47" s="208">
        <f t="shared" si="14"/>
        <v>9252.497389934359</v>
      </c>
      <c r="K47" s="208">
        <f t="shared" si="14"/>
        <v>9573.47030010747</v>
      </c>
      <c r="L47" s="208">
        <f t="shared" si="14"/>
        <v>9547.966628603554</v>
      </c>
      <c r="M47" s="209">
        <f t="shared" si="14"/>
        <v>9572.94586975363</v>
      </c>
      <c r="N47" s="401">
        <f>AVERAGE(B47:M47)</f>
        <v>9521.180206104747</v>
      </c>
      <c r="O47" s="189"/>
    </row>
    <row r="48" spans="1:15" s="186" customFormat="1" ht="13.5" thickBot="1">
      <c r="A48" s="210" t="s">
        <v>73</v>
      </c>
      <c r="B48" s="211">
        <f aca="true" t="shared" si="15" ref="B48:N48">$B$38</f>
        <v>120</v>
      </c>
      <c r="C48" s="212">
        <f t="shared" si="15"/>
        <v>120</v>
      </c>
      <c r="D48" s="212">
        <f t="shared" si="15"/>
        <v>120</v>
      </c>
      <c r="E48" s="212">
        <f t="shared" si="15"/>
        <v>120</v>
      </c>
      <c r="F48" s="212">
        <f t="shared" si="15"/>
        <v>120</v>
      </c>
      <c r="G48" s="212">
        <f t="shared" si="15"/>
        <v>120</v>
      </c>
      <c r="H48" s="212">
        <f t="shared" si="15"/>
        <v>120</v>
      </c>
      <c r="I48" s="212">
        <f t="shared" si="15"/>
        <v>120</v>
      </c>
      <c r="J48" s="212">
        <f t="shared" si="15"/>
        <v>120</v>
      </c>
      <c r="K48" s="212">
        <f t="shared" si="15"/>
        <v>120</v>
      </c>
      <c r="L48" s="212">
        <f t="shared" si="15"/>
        <v>120</v>
      </c>
      <c r="M48" s="213">
        <f t="shared" si="15"/>
        <v>120</v>
      </c>
      <c r="N48" s="402">
        <f t="shared" si="15"/>
        <v>120</v>
      </c>
      <c r="O48" s="189"/>
    </row>
    <row r="49" spans="1:15" s="186" customFormat="1" ht="14.25" thickBot="1" thickTop="1">
      <c r="A49" s="214" t="s">
        <v>2</v>
      </c>
      <c r="B49" s="215">
        <f aca="true" t="shared" si="16" ref="B49:M49">B48*B47</f>
        <v>1135275.827237341</v>
      </c>
      <c r="C49" s="216">
        <f t="shared" si="16"/>
        <v>1137688.725286988</v>
      </c>
      <c r="D49" s="216">
        <f t="shared" si="16"/>
        <v>1190640.9046901271</v>
      </c>
      <c r="E49" s="216">
        <f t="shared" si="16"/>
        <v>1195000.716551302</v>
      </c>
      <c r="F49" s="216">
        <f t="shared" si="16"/>
        <v>1166715.9202209841</v>
      </c>
      <c r="G49" s="216">
        <f t="shared" si="16"/>
        <v>1195566.0610541613</v>
      </c>
      <c r="H49" s="216">
        <f t="shared" si="16"/>
        <v>1039675.2593097609</v>
      </c>
      <c r="I49" s="216">
        <f t="shared" si="16"/>
        <v>1096310.4598322911</v>
      </c>
      <c r="J49" s="216">
        <f t="shared" si="16"/>
        <v>1110299.6867921231</v>
      </c>
      <c r="K49" s="216">
        <f t="shared" si="16"/>
        <v>1148816.4360128965</v>
      </c>
      <c r="L49" s="216">
        <f t="shared" si="16"/>
        <v>1145755.9954324265</v>
      </c>
      <c r="M49" s="217">
        <f t="shared" si="16"/>
        <v>1148753.5043704356</v>
      </c>
      <c r="N49" s="403">
        <f>SUM(B49:M49)</f>
        <v>13710499.496790837</v>
      </c>
      <c r="O49" s="189"/>
    </row>
    <row r="50" spans="1:15" s="186" customFormat="1" ht="12.75">
      <c r="A50" s="404"/>
      <c r="B50" s="226"/>
      <c r="C50" s="226"/>
      <c r="D50" s="226"/>
      <c r="E50" s="226"/>
      <c r="F50" s="226"/>
      <c r="G50" s="226"/>
      <c r="H50" s="226"/>
      <c r="I50" s="226"/>
      <c r="J50" s="226"/>
      <c r="K50" s="226"/>
      <c r="L50" s="226"/>
      <c r="M50" s="226"/>
      <c r="N50" s="226"/>
      <c r="O50" s="189"/>
    </row>
    <row r="51" spans="1:15" s="186" customFormat="1" ht="12.75">
      <c r="A51" s="225" t="s">
        <v>107</v>
      </c>
      <c r="B51" s="226"/>
      <c r="C51" s="226"/>
      <c r="D51" s="226"/>
      <c r="E51" s="226"/>
      <c r="F51" s="226"/>
      <c r="G51" s="226"/>
      <c r="H51" s="226"/>
      <c r="I51" s="226"/>
      <c r="J51" s="226"/>
      <c r="K51" s="226"/>
      <c r="L51" s="226"/>
      <c r="M51" s="226"/>
      <c r="N51" s="224"/>
      <c r="O51" s="189"/>
    </row>
    <row r="52" spans="1:15" s="186" customFormat="1" ht="13.5" thickBot="1">
      <c r="A52" s="227"/>
      <c r="B52" s="228"/>
      <c r="C52" s="228"/>
      <c r="D52" s="228"/>
      <c r="E52" s="228"/>
      <c r="F52" s="228"/>
      <c r="G52" s="228"/>
      <c r="H52" s="228"/>
      <c r="I52" s="228"/>
      <c r="J52" s="228"/>
      <c r="K52" s="228"/>
      <c r="L52" s="228"/>
      <c r="M52" s="228"/>
      <c r="N52" s="229"/>
      <c r="O52" s="189"/>
    </row>
    <row r="53" spans="1:15" s="186" customFormat="1" ht="13.5" thickBot="1">
      <c r="A53" s="198" t="s">
        <v>1</v>
      </c>
      <c r="B53" s="199" t="s">
        <v>59</v>
      </c>
      <c r="C53" s="200" t="s">
        <v>60</v>
      </c>
      <c r="D53" s="200" t="s">
        <v>61</v>
      </c>
      <c r="E53" s="200" t="s">
        <v>62</v>
      </c>
      <c r="F53" s="200" t="s">
        <v>63</v>
      </c>
      <c r="G53" s="200" t="s">
        <v>64</v>
      </c>
      <c r="H53" s="200" t="s">
        <v>65</v>
      </c>
      <c r="I53" s="200" t="s">
        <v>66</v>
      </c>
      <c r="J53" s="200" t="s">
        <v>67</v>
      </c>
      <c r="K53" s="200" t="s">
        <v>68</v>
      </c>
      <c r="L53" s="200" t="s">
        <v>4</v>
      </c>
      <c r="M53" s="201" t="s">
        <v>69</v>
      </c>
      <c r="N53" s="230" t="s">
        <v>75</v>
      </c>
      <c r="O53" s="189"/>
    </row>
    <row r="54" spans="1:15" s="186" customFormat="1" ht="12.75">
      <c r="A54" s="236" t="s">
        <v>77</v>
      </c>
      <c r="B54" s="237">
        <v>200000</v>
      </c>
      <c r="C54" s="237">
        <v>200000</v>
      </c>
      <c r="D54" s="237">
        <v>200000</v>
      </c>
      <c r="E54" s="237">
        <v>200000</v>
      </c>
      <c r="F54" s="237">
        <v>200000</v>
      </c>
      <c r="G54" s="237">
        <v>200000</v>
      </c>
      <c r="H54" s="237">
        <v>200000</v>
      </c>
      <c r="I54" s="237">
        <v>200000</v>
      </c>
      <c r="J54" s="237">
        <v>200000</v>
      </c>
      <c r="K54" s="237">
        <v>200000</v>
      </c>
      <c r="L54" s="237">
        <v>200000</v>
      </c>
      <c r="M54" s="238">
        <v>200000</v>
      </c>
      <c r="N54" s="236">
        <f>SUM(B54:M54)</f>
        <v>2400000</v>
      </c>
      <c r="O54" s="189"/>
    </row>
    <row r="55" spans="1:15" s="186" customFormat="1" ht="12.75">
      <c r="A55" s="239" t="s">
        <v>78</v>
      </c>
      <c r="B55" s="240">
        <v>10000</v>
      </c>
      <c r="C55" s="241">
        <v>10000</v>
      </c>
      <c r="D55" s="241">
        <v>10000</v>
      </c>
      <c r="E55" s="241">
        <v>10000</v>
      </c>
      <c r="F55" s="241">
        <v>10000</v>
      </c>
      <c r="G55" s="241">
        <v>10000</v>
      </c>
      <c r="H55" s="241">
        <v>10000</v>
      </c>
      <c r="I55" s="241">
        <v>10000</v>
      </c>
      <c r="J55" s="241">
        <v>10000</v>
      </c>
      <c r="K55" s="241">
        <v>10000</v>
      </c>
      <c r="L55" s="241">
        <v>10000</v>
      </c>
      <c r="M55" s="242">
        <v>10000</v>
      </c>
      <c r="N55" s="243">
        <f>SUM(B55:M55)</f>
        <v>120000</v>
      </c>
      <c r="O55" s="189"/>
    </row>
    <row r="56" spans="1:15" s="186" customFormat="1" ht="13.5" thickBot="1">
      <c r="A56" s="244" t="s">
        <v>79</v>
      </c>
      <c r="B56" s="245">
        <v>40000</v>
      </c>
      <c r="C56" s="246">
        <v>40000</v>
      </c>
      <c r="D56" s="246">
        <v>40000</v>
      </c>
      <c r="E56" s="246">
        <v>40000</v>
      </c>
      <c r="F56" s="246">
        <v>40000</v>
      </c>
      <c r="G56" s="246">
        <v>40000</v>
      </c>
      <c r="H56" s="246">
        <v>40000</v>
      </c>
      <c r="I56" s="246">
        <v>40000</v>
      </c>
      <c r="J56" s="246">
        <v>40000</v>
      </c>
      <c r="K56" s="246">
        <v>40000</v>
      </c>
      <c r="L56" s="246">
        <v>40000</v>
      </c>
      <c r="M56" s="247">
        <v>40000</v>
      </c>
      <c r="N56" s="248">
        <f>SUM(B56:M56)</f>
        <v>480000</v>
      </c>
      <c r="O56" s="189"/>
    </row>
    <row r="57" spans="1:15" s="186" customFormat="1" ht="13.5" thickTop="1">
      <c r="A57" s="231" t="s">
        <v>80</v>
      </c>
      <c r="B57" s="232">
        <f aca="true" t="shared" si="17" ref="B57:M57">SUM(B54:B56)</f>
        <v>250000</v>
      </c>
      <c r="C57" s="233">
        <f t="shared" si="17"/>
        <v>250000</v>
      </c>
      <c r="D57" s="233">
        <f t="shared" si="17"/>
        <v>250000</v>
      </c>
      <c r="E57" s="233">
        <f t="shared" si="17"/>
        <v>250000</v>
      </c>
      <c r="F57" s="233">
        <f t="shared" si="17"/>
        <v>250000</v>
      </c>
      <c r="G57" s="233">
        <f t="shared" si="17"/>
        <v>250000</v>
      </c>
      <c r="H57" s="233">
        <f t="shared" si="17"/>
        <v>250000</v>
      </c>
      <c r="I57" s="233">
        <f t="shared" si="17"/>
        <v>250000</v>
      </c>
      <c r="J57" s="233">
        <f t="shared" si="17"/>
        <v>250000</v>
      </c>
      <c r="K57" s="233">
        <f t="shared" si="17"/>
        <v>250000</v>
      </c>
      <c r="L57" s="233">
        <f t="shared" si="17"/>
        <v>250000</v>
      </c>
      <c r="M57" s="234">
        <f t="shared" si="17"/>
        <v>250000</v>
      </c>
      <c r="N57" s="235">
        <f>SUM(B57:M57)</f>
        <v>3000000</v>
      </c>
      <c r="O57" s="189"/>
    </row>
    <row r="58" spans="1:15" s="186" customFormat="1" ht="12.75">
      <c r="A58" s="249" t="s">
        <v>89</v>
      </c>
      <c r="B58" s="250">
        <f aca="true" t="shared" si="18" ref="B58:M58">B57/B47</f>
        <v>26.425296196963938</v>
      </c>
      <c r="C58" s="251">
        <f t="shared" si="18"/>
        <v>26.36925138941879</v>
      </c>
      <c r="D58" s="251">
        <f t="shared" si="18"/>
        <v>25.19651381186817</v>
      </c>
      <c r="E58" s="251">
        <f t="shared" si="18"/>
        <v>25.104587457134034</v>
      </c>
      <c r="F58" s="251">
        <f t="shared" si="18"/>
        <v>25.713200171570293</v>
      </c>
      <c r="G58" s="251">
        <f t="shared" si="18"/>
        <v>25.092716310086814</v>
      </c>
      <c r="H58" s="251">
        <f t="shared" si="18"/>
        <v>28.855163890229495</v>
      </c>
      <c r="I58" s="251">
        <f t="shared" si="18"/>
        <v>27.364511330658356</v>
      </c>
      <c r="J58" s="251">
        <f t="shared" si="18"/>
        <v>27.01973202088886</v>
      </c>
      <c r="K58" s="251">
        <f t="shared" si="18"/>
        <v>26.11383251454737</v>
      </c>
      <c r="L58" s="251">
        <f t="shared" si="18"/>
        <v>26.183585440177012</v>
      </c>
      <c r="M58" s="252">
        <f t="shared" si="18"/>
        <v>26.115263096795722</v>
      </c>
      <c r="N58" s="253">
        <f>AVERAGE(B58:M58)</f>
        <v>26.29613780252824</v>
      </c>
      <c r="O58" s="189"/>
    </row>
    <row r="59" spans="1:15" s="186" customFormat="1" ht="12.75">
      <c r="A59" s="202" t="s">
        <v>83</v>
      </c>
      <c r="B59" s="259">
        <f aca="true" t="shared" si="19" ref="B59:M59">IF(B57=0,0,B54/B57)</f>
        <v>0.8</v>
      </c>
      <c r="C59" s="260">
        <f t="shared" si="19"/>
        <v>0.8</v>
      </c>
      <c r="D59" s="260">
        <f t="shared" si="19"/>
        <v>0.8</v>
      </c>
      <c r="E59" s="260">
        <f t="shared" si="19"/>
        <v>0.8</v>
      </c>
      <c r="F59" s="260">
        <f t="shared" si="19"/>
        <v>0.8</v>
      </c>
      <c r="G59" s="260">
        <f t="shared" si="19"/>
        <v>0.8</v>
      </c>
      <c r="H59" s="260">
        <f t="shared" si="19"/>
        <v>0.8</v>
      </c>
      <c r="I59" s="260">
        <f t="shared" si="19"/>
        <v>0.8</v>
      </c>
      <c r="J59" s="260">
        <f t="shared" si="19"/>
        <v>0.8</v>
      </c>
      <c r="K59" s="260">
        <f t="shared" si="19"/>
        <v>0.8</v>
      </c>
      <c r="L59" s="260">
        <f t="shared" si="19"/>
        <v>0.8</v>
      </c>
      <c r="M59" s="261">
        <f t="shared" si="19"/>
        <v>0.8</v>
      </c>
      <c r="N59" s="262">
        <f>AVERAGE(B59:M59)</f>
        <v>0.7999999999999999</v>
      </c>
      <c r="O59" s="189"/>
    </row>
    <row r="60" spans="1:15" s="186" customFormat="1" ht="12.75">
      <c r="A60" s="239" t="s">
        <v>84</v>
      </c>
      <c r="B60" s="263">
        <f aca="true" t="shared" si="20" ref="B60:M60">IF(B59=0,0,B55/B57)</f>
        <v>0.04</v>
      </c>
      <c r="C60" s="264">
        <f t="shared" si="20"/>
        <v>0.04</v>
      </c>
      <c r="D60" s="264">
        <f t="shared" si="20"/>
        <v>0.04</v>
      </c>
      <c r="E60" s="264">
        <f t="shared" si="20"/>
        <v>0.04</v>
      </c>
      <c r="F60" s="264">
        <f t="shared" si="20"/>
        <v>0.04</v>
      </c>
      <c r="G60" s="264">
        <f t="shared" si="20"/>
        <v>0.04</v>
      </c>
      <c r="H60" s="264">
        <f t="shared" si="20"/>
        <v>0.04</v>
      </c>
      <c r="I60" s="264">
        <f t="shared" si="20"/>
        <v>0.04</v>
      </c>
      <c r="J60" s="264">
        <f t="shared" si="20"/>
        <v>0.04</v>
      </c>
      <c r="K60" s="264">
        <f t="shared" si="20"/>
        <v>0.04</v>
      </c>
      <c r="L60" s="264">
        <f t="shared" si="20"/>
        <v>0.04</v>
      </c>
      <c r="M60" s="265">
        <f t="shared" si="20"/>
        <v>0.04</v>
      </c>
      <c r="N60" s="266">
        <f>AVERAGE(B60:M60)</f>
        <v>0.039999999999999994</v>
      </c>
      <c r="O60" s="189"/>
    </row>
    <row r="61" spans="1:15" s="186" customFormat="1" ht="13.5" thickBot="1">
      <c r="A61" s="267" t="s">
        <v>85</v>
      </c>
      <c r="B61" s="268">
        <f aca="true" t="shared" si="21" ref="B61:M61">IF(B60=0,0,B56/B57)</f>
        <v>0.16</v>
      </c>
      <c r="C61" s="269">
        <f t="shared" si="21"/>
        <v>0.16</v>
      </c>
      <c r="D61" s="269">
        <f t="shared" si="21"/>
        <v>0.16</v>
      </c>
      <c r="E61" s="269">
        <f t="shared" si="21"/>
        <v>0.16</v>
      </c>
      <c r="F61" s="269">
        <f t="shared" si="21"/>
        <v>0.16</v>
      </c>
      <c r="G61" s="269">
        <f t="shared" si="21"/>
        <v>0.16</v>
      </c>
      <c r="H61" s="269">
        <f t="shared" si="21"/>
        <v>0.16</v>
      </c>
      <c r="I61" s="269">
        <f t="shared" si="21"/>
        <v>0.16</v>
      </c>
      <c r="J61" s="269">
        <f t="shared" si="21"/>
        <v>0.16</v>
      </c>
      <c r="K61" s="269">
        <f t="shared" si="21"/>
        <v>0.16</v>
      </c>
      <c r="L61" s="269">
        <f t="shared" si="21"/>
        <v>0.16</v>
      </c>
      <c r="M61" s="270">
        <f t="shared" si="21"/>
        <v>0.16</v>
      </c>
      <c r="N61" s="271">
        <f>AVERAGE(B61:M61)</f>
        <v>0.15999999999999998</v>
      </c>
      <c r="O61" s="189"/>
    </row>
    <row r="62" spans="1:15" s="186" customFormat="1" ht="16.5" thickBot="1">
      <c r="A62" s="405"/>
      <c r="B62" s="406"/>
      <c r="C62" s="406"/>
      <c r="D62" s="406"/>
      <c r="E62" s="406"/>
      <c r="F62" s="406"/>
      <c r="G62" s="407"/>
      <c r="H62" s="406"/>
      <c r="I62" s="407"/>
      <c r="J62" s="408"/>
      <c r="K62" s="409"/>
      <c r="L62" s="410"/>
      <c r="M62" s="411"/>
      <c r="N62" s="229"/>
      <c r="O62" s="412"/>
    </row>
    <row r="63" spans="1:15" s="186" customFormat="1" ht="15.75">
      <c r="A63" s="314"/>
      <c r="B63" s="315"/>
      <c r="C63" s="315"/>
      <c r="D63" s="315"/>
      <c r="E63" s="315"/>
      <c r="F63" s="315"/>
      <c r="G63" s="316"/>
      <c r="H63" s="315"/>
      <c r="I63" s="316"/>
      <c r="J63" s="317"/>
      <c r="K63" s="318"/>
      <c r="L63" s="319"/>
      <c r="M63" s="320"/>
      <c r="N63" s="321"/>
      <c r="O63" s="282"/>
    </row>
    <row r="64" spans="1:15" s="186" customFormat="1" ht="15.75">
      <c r="A64" s="281" t="s">
        <v>86</v>
      </c>
      <c r="B64" s="282"/>
      <c r="C64" s="282"/>
      <c r="D64" s="282"/>
      <c r="E64" s="282"/>
      <c r="F64" s="282"/>
      <c r="G64" s="282"/>
      <c r="H64" s="282"/>
      <c r="I64" s="282"/>
      <c r="J64" s="282"/>
      <c r="K64" s="282"/>
      <c r="L64" s="282"/>
      <c r="M64" s="282"/>
      <c r="N64" s="282"/>
      <c r="O64" s="282"/>
    </row>
    <row r="65" spans="1:15" s="186" customFormat="1" ht="13.5" thickBot="1">
      <c r="A65" s="283"/>
      <c r="B65" s="282"/>
      <c r="C65" s="282"/>
      <c r="D65" s="282"/>
      <c r="E65" s="282"/>
      <c r="F65" s="282"/>
      <c r="G65" s="282"/>
      <c r="H65" s="282"/>
      <c r="I65" s="282"/>
      <c r="J65" s="282"/>
      <c r="K65" s="282"/>
      <c r="L65" s="282"/>
      <c r="M65" s="282"/>
      <c r="N65" s="282"/>
      <c r="O65" s="282"/>
    </row>
    <row r="66" spans="1:15" s="186" customFormat="1" ht="16.5" thickBot="1">
      <c r="A66" s="284" t="s">
        <v>105</v>
      </c>
      <c r="B66" s="285">
        <f>+OldPlanning!S201</f>
        <v>0</v>
      </c>
      <c r="C66" s="282"/>
      <c r="D66" s="282"/>
      <c r="E66" s="282"/>
      <c r="F66" s="282"/>
      <c r="G66" s="282"/>
      <c r="H66" s="282"/>
      <c r="I66" s="282"/>
      <c r="J66" s="282"/>
      <c r="K66" s="282"/>
      <c r="L66" s="282"/>
      <c r="M66" s="282"/>
      <c r="N66" s="282"/>
      <c r="O66" s="282"/>
    </row>
    <row r="67" spans="1:15" s="186" customFormat="1" ht="15.75">
      <c r="A67" s="284"/>
      <c r="B67" s="286"/>
      <c r="C67" s="282"/>
      <c r="D67" s="282"/>
      <c r="E67" s="282"/>
      <c r="F67" s="282"/>
      <c r="G67" s="282"/>
      <c r="H67" s="282"/>
      <c r="I67" s="282"/>
      <c r="J67" s="282"/>
      <c r="K67" s="282"/>
      <c r="L67" s="282"/>
      <c r="M67" s="282"/>
      <c r="N67" s="282"/>
      <c r="O67" s="282"/>
    </row>
    <row r="68" spans="1:15" s="186" customFormat="1" ht="16.5" thickBot="1">
      <c r="A68" s="413" t="s">
        <v>87</v>
      </c>
      <c r="B68" s="286"/>
      <c r="C68" s="282"/>
      <c r="D68" s="282"/>
      <c r="E68" s="282"/>
      <c r="F68" s="282"/>
      <c r="G68" s="282"/>
      <c r="H68" s="282"/>
      <c r="I68" s="282"/>
      <c r="J68" s="282"/>
      <c r="K68" s="282"/>
      <c r="L68" s="282"/>
      <c r="M68" s="282"/>
      <c r="N68" s="282"/>
      <c r="O68" s="282"/>
    </row>
    <row r="69" spans="1:15" s="186" customFormat="1" ht="12.75">
      <c r="A69" s="284" t="s">
        <v>56</v>
      </c>
      <c r="B69" s="291" t="e">
        <f>OldPlanning!S213</f>
        <v>#REF!</v>
      </c>
      <c r="C69" s="282"/>
      <c r="D69" s="282"/>
      <c r="E69" s="282"/>
      <c r="F69" s="282"/>
      <c r="G69" s="282"/>
      <c r="H69" s="282"/>
      <c r="I69" s="282"/>
      <c r="J69" s="282"/>
      <c r="K69" s="282"/>
      <c r="L69" s="282"/>
      <c r="M69" s="282"/>
      <c r="N69" s="282"/>
      <c r="O69" s="282"/>
    </row>
    <row r="70" spans="1:15" s="186" customFormat="1" ht="12.75">
      <c r="A70" s="284" t="s">
        <v>57</v>
      </c>
      <c r="B70" s="292" t="e">
        <f>OldPlanning!S214</f>
        <v>#REF!</v>
      </c>
      <c r="C70" s="282"/>
      <c r="D70" s="282"/>
      <c r="E70" s="282"/>
      <c r="F70" s="282"/>
      <c r="G70" s="282"/>
      <c r="H70" s="282"/>
      <c r="I70" s="282"/>
      <c r="J70" s="282"/>
      <c r="K70" s="282"/>
      <c r="L70" s="282"/>
      <c r="M70" s="282"/>
      <c r="N70" s="282"/>
      <c r="O70" s="282"/>
    </row>
    <row r="71" spans="1:15" s="186" customFormat="1" ht="13.5" thickBot="1">
      <c r="A71" s="284" t="s">
        <v>58</v>
      </c>
      <c r="B71" s="293" t="e">
        <f>OldPlanning!S215</f>
        <v>#REF!</v>
      </c>
      <c r="C71" s="282"/>
      <c r="D71" s="282"/>
      <c r="E71" s="282"/>
      <c r="F71" s="282"/>
      <c r="G71" s="282"/>
      <c r="H71" s="282"/>
      <c r="I71" s="282"/>
      <c r="J71" s="282"/>
      <c r="K71" s="282"/>
      <c r="L71" s="282"/>
      <c r="M71" s="282"/>
      <c r="N71" s="282"/>
      <c r="O71" s="282"/>
    </row>
    <row r="72" spans="1:15" s="186" customFormat="1" ht="13.5" thickBot="1">
      <c r="A72" s="283"/>
      <c r="B72" s="282"/>
      <c r="C72" s="282"/>
      <c r="D72" s="282"/>
      <c r="E72" s="282"/>
      <c r="F72" s="282"/>
      <c r="G72" s="282"/>
      <c r="H72" s="282"/>
      <c r="I72" s="282"/>
      <c r="J72" s="282"/>
      <c r="K72" s="282"/>
      <c r="L72" s="282"/>
      <c r="M72" s="282"/>
      <c r="N72" s="282"/>
      <c r="O72" s="282"/>
    </row>
    <row r="73" spans="1:15" s="186" customFormat="1" ht="12.75">
      <c r="A73" s="328" t="s">
        <v>1</v>
      </c>
      <c r="B73" s="295" t="s">
        <v>59</v>
      </c>
      <c r="C73" s="296" t="s">
        <v>60</v>
      </c>
      <c r="D73" s="296" t="s">
        <v>61</v>
      </c>
      <c r="E73" s="296" t="s">
        <v>62</v>
      </c>
      <c r="F73" s="296" t="s">
        <v>63</v>
      </c>
      <c r="G73" s="296" t="s">
        <v>64</v>
      </c>
      <c r="H73" s="296" t="s">
        <v>65</v>
      </c>
      <c r="I73" s="296" t="s">
        <v>66</v>
      </c>
      <c r="J73" s="296" t="s">
        <v>67</v>
      </c>
      <c r="K73" s="296" t="s">
        <v>68</v>
      </c>
      <c r="L73" s="296" t="s">
        <v>4</v>
      </c>
      <c r="M73" s="297" t="s">
        <v>69</v>
      </c>
      <c r="N73" s="329" t="s">
        <v>70</v>
      </c>
      <c r="O73" s="282"/>
    </row>
    <row r="74" spans="1:15" s="186" customFormat="1" ht="12.75">
      <c r="A74" s="357" t="s">
        <v>71</v>
      </c>
      <c r="B74" s="299">
        <f aca="true" t="shared" si="22" ref="B74:M74">B46</f>
        <v>0.05575626533249747</v>
      </c>
      <c r="C74" s="300">
        <f t="shared" si="22"/>
        <v>0.05423544728028083</v>
      </c>
      <c r="D74" s="300">
        <f t="shared" si="22"/>
        <v>0.06757128675321632</v>
      </c>
      <c r="E74" s="300">
        <f t="shared" si="22"/>
        <v>0.07413863710432363</v>
      </c>
      <c r="F74" s="300">
        <f t="shared" si="22"/>
        <v>0.06467725235525643</v>
      </c>
      <c r="G74" s="300">
        <f t="shared" si="22"/>
        <v>0.07118057292599493</v>
      </c>
      <c r="H74" s="300">
        <f t="shared" si="22"/>
        <v>0.0473840055909101</v>
      </c>
      <c r="I74" s="300">
        <f t="shared" si="22"/>
        <v>0.06169907014554624</v>
      </c>
      <c r="J74" s="300">
        <f t="shared" si="22"/>
        <v>0.05658300672997124</v>
      </c>
      <c r="K74" s="300">
        <f t="shared" si="22"/>
        <v>0.07002015201827104</v>
      </c>
      <c r="L74" s="300">
        <f t="shared" si="22"/>
        <v>0.06764694494057402</v>
      </c>
      <c r="M74" s="301">
        <f t="shared" si="22"/>
        <v>0.06543637949400453</v>
      </c>
      <c r="N74" s="414">
        <f>AVERAGE(B74:M74)</f>
        <v>0.06302741838923723</v>
      </c>
      <c r="O74" s="282"/>
    </row>
    <row r="75" spans="1:15" s="186" customFormat="1" ht="12.75">
      <c r="A75" s="415" t="s">
        <v>106</v>
      </c>
      <c r="B75" s="303">
        <f aca="true" t="shared" si="23" ref="B75:M75">B47</f>
        <v>9460.63189364451</v>
      </c>
      <c r="C75" s="304">
        <f t="shared" si="23"/>
        <v>9480.739377391566</v>
      </c>
      <c r="D75" s="304">
        <f t="shared" si="23"/>
        <v>9922.007539084392</v>
      </c>
      <c r="E75" s="304">
        <f t="shared" si="23"/>
        <v>9958.339304594183</v>
      </c>
      <c r="F75" s="304">
        <f t="shared" si="23"/>
        <v>9722.6326685082</v>
      </c>
      <c r="G75" s="304">
        <f t="shared" si="23"/>
        <v>9963.050508784678</v>
      </c>
      <c r="H75" s="304">
        <f t="shared" si="23"/>
        <v>8663.960494248007</v>
      </c>
      <c r="I75" s="304">
        <f t="shared" si="23"/>
        <v>9135.920498602425</v>
      </c>
      <c r="J75" s="304">
        <f t="shared" si="23"/>
        <v>9252.497389934359</v>
      </c>
      <c r="K75" s="304">
        <f t="shared" si="23"/>
        <v>9573.47030010747</v>
      </c>
      <c r="L75" s="304">
        <f t="shared" si="23"/>
        <v>9547.966628603554</v>
      </c>
      <c r="M75" s="305">
        <f t="shared" si="23"/>
        <v>9572.94586975363</v>
      </c>
      <c r="N75" s="302">
        <f>AVERAGE(B75:M75)</f>
        <v>9521.180206104747</v>
      </c>
      <c r="O75" s="282"/>
    </row>
    <row r="76" spans="1:15" s="186" customFormat="1" ht="13.5" thickBot="1">
      <c r="A76" s="416" t="s">
        <v>73</v>
      </c>
      <c r="B76" s="307">
        <f aca="true" t="shared" si="24" ref="B76:N76">$B$66</f>
        <v>0</v>
      </c>
      <c r="C76" s="308">
        <f t="shared" si="24"/>
        <v>0</v>
      </c>
      <c r="D76" s="308">
        <f t="shared" si="24"/>
        <v>0</v>
      </c>
      <c r="E76" s="308">
        <f t="shared" si="24"/>
        <v>0</v>
      </c>
      <c r="F76" s="308">
        <f t="shared" si="24"/>
        <v>0</v>
      </c>
      <c r="G76" s="308">
        <f t="shared" si="24"/>
        <v>0</v>
      </c>
      <c r="H76" s="308">
        <f t="shared" si="24"/>
        <v>0</v>
      </c>
      <c r="I76" s="308">
        <f t="shared" si="24"/>
        <v>0</v>
      </c>
      <c r="J76" s="308">
        <f t="shared" si="24"/>
        <v>0</v>
      </c>
      <c r="K76" s="308">
        <f t="shared" si="24"/>
        <v>0</v>
      </c>
      <c r="L76" s="308">
        <f t="shared" si="24"/>
        <v>0</v>
      </c>
      <c r="M76" s="309">
        <f t="shared" si="24"/>
        <v>0</v>
      </c>
      <c r="N76" s="306">
        <f t="shared" si="24"/>
        <v>0</v>
      </c>
      <c r="O76" s="282"/>
    </row>
    <row r="77" spans="1:15" s="186" customFormat="1" ht="14.25" thickBot="1" thickTop="1">
      <c r="A77" s="417" t="s">
        <v>15</v>
      </c>
      <c r="B77" s="311">
        <f aca="true" t="shared" si="25" ref="B77:M77">B76*B75</f>
        <v>0</v>
      </c>
      <c r="C77" s="312">
        <f t="shared" si="25"/>
        <v>0</v>
      </c>
      <c r="D77" s="312">
        <f t="shared" si="25"/>
        <v>0</v>
      </c>
      <c r="E77" s="312">
        <f t="shared" si="25"/>
        <v>0</v>
      </c>
      <c r="F77" s="312">
        <f t="shared" si="25"/>
        <v>0</v>
      </c>
      <c r="G77" s="312">
        <f t="shared" si="25"/>
        <v>0</v>
      </c>
      <c r="H77" s="312">
        <f t="shared" si="25"/>
        <v>0</v>
      </c>
      <c r="I77" s="312">
        <f t="shared" si="25"/>
        <v>0</v>
      </c>
      <c r="J77" s="312">
        <f t="shared" si="25"/>
        <v>0</v>
      </c>
      <c r="K77" s="312">
        <f t="shared" si="25"/>
        <v>0</v>
      </c>
      <c r="L77" s="312">
        <f t="shared" si="25"/>
        <v>0</v>
      </c>
      <c r="M77" s="418">
        <f t="shared" si="25"/>
        <v>0</v>
      </c>
      <c r="N77" s="419">
        <f>SUM(B77:M77)</f>
        <v>0</v>
      </c>
      <c r="O77" s="282"/>
    </row>
    <row r="78" spans="1:15" s="186" customFormat="1" ht="12.75">
      <c r="A78" s="420"/>
      <c r="B78" s="421"/>
      <c r="C78" s="421"/>
      <c r="D78" s="421"/>
      <c r="E78" s="421"/>
      <c r="F78" s="421"/>
      <c r="G78" s="421"/>
      <c r="H78" s="421"/>
      <c r="I78" s="421"/>
      <c r="J78" s="421"/>
      <c r="K78" s="421"/>
      <c r="L78" s="421"/>
      <c r="M78" s="421"/>
      <c r="N78" s="279"/>
      <c r="O78" s="282"/>
    </row>
    <row r="79" spans="1:15" s="186" customFormat="1" ht="12.75">
      <c r="A79" s="422" t="s">
        <v>108</v>
      </c>
      <c r="B79" s="323"/>
      <c r="C79" s="323"/>
      <c r="D79" s="323"/>
      <c r="E79" s="323"/>
      <c r="F79" s="323"/>
      <c r="G79" s="323"/>
      <c r="H79" s="323"/>
      <c r="I79" s="323"/>
      <c r="J79" s="323"/>
      <c r="K79" s="323"/>
      <c r="L79" s="323"/>
      <c r="M79" s="323"/>
      <c r="N79" s="321"/>
      <c r="O79" s="282"/>
    </row>
    <row r="80" spans="1:15" s="186" customFormat="1" ht="13.5" thickBot="1">
      <c r="A80" s="423"/>
      <c r="B80" s="326"/>
      <c r="C80" s="326"/>
      <c r="D80" s="326"/>
      <c r="E80" s="326"/>
      <c r="F80" s="326"/>
      <c r="G80" s="326"/>
      <c r="H80" s="326"/>
      <c r="I80" s="326"/>
      <c r="J80" s="326"/>
      <c r="K80" s="326"/>
      <c r="L80" s="326"/>
      <c r="M80" s="326"/>
      <c r="N80" s="424"/>
      <c r="O80" s="282"/>
    </row>
    <row r="81" spans="1:15" s="186" customFormat="1" ht="13.5" thickBot="1">
      <c r="A81" s="328" t="s">
        <v>1</v>
      </c>
      <c r="B81" s="295" t="s">
        <v>59</v>
      </c>
      <c r="C81" s="296" t="s">
        <v>60</v>
      </c>
      <c r="D81" s="296" t="s">
        <v>61</v>
      </c>
      <c r="E81" s="296" t="s">
        <v>62</v>
      </c>
      <c r="F81" s="296" t="s">
        <v>63</v>
      </c>
      <c r="G81" s="296" t="s">
        <v>64</v>
      </c>
      <c r="H81" s="296" t="s">
        <v>65</v>
      </c>
      <c r="I81" s="296" t="s">
        <v>66</v>
      </c>
      <c r="J81" s="296" t="s">
        <v>67</v>
      </c>
      <c r="K81" s="296" t="s">
        <v>68</v>
      </c>
      <c r="L81" s="296" t="s">
        <v>4</v>
      </c>
      <c r="M81" s="297" t="s">
        <v>69</v>
      </c>
      <c r="N81" s="329" t="s">
        <v>75</v>
      </c>
      <c r="O81" s="282"/>
    </row>
    <row r="82" spans="1:15" s="186" customFormat="1" ht="12.75">
      <c r="A82" s="333" t="s">
        <v>77</v>
      </c>
      <c r="B82" s="334" t="e">
        <f>+oldPMPM!B87</f>
        <v>#REF!</v>
      </c>
      <c r="C82" s="334" t="e">
        <f>+oldPMPM!C87</f>
        <v>#REF!</v>
      </c>
      <c r="D82" s="334" t="e">
        <f>+oldPMPM!D87</f>
        <v>#REF!</v>
      </c>
      <c r="E82" s="334" t="e">
        <f>+oldPMPM!E87</f>
        <v>#REF!</v>
      </c>
      <c r="F82" s="334" t="e">
        <f>+oldPMPM!F87</f>
        <v>#REF!</v>
      </c>
      <c r="G82" s="334" t="e">
        <f>+oldPMPM!G87</f>
        <v>#REF!</v>
      </c>
      <c r="H82" s="334" t="e">
        <f>+oldPMPM!H87</f>
        <v>#REF!</v>
      </c>
      <c r="I82" s="334" t="e">
        <f>+oldPMPM!I87</f>
        <v>#REF!</v>
      </c>
      <c r="J82" s="334" t="e">
        <f>+oldPMPM!J87</f>
        <v>#REF!</v>
      </c>
      <c r="K82" s="334" t="e">
        <f>+oldPMPM!K87</f>
        <v>#REF!</v>
      </c>
      <c r="L82" s="334" t="e">
        <f>+oldPMPM!L87</f>
        <v>#REF!</v>
      </c>
      <c r="M82" s="334" t="e">
        <f>+oldPMPM!M87</f>
        <v>#REF!</v>
      </c>
      <c r="N82" s="333" t="e">
        <f>SUM(B82:M82)</f>
        <v>#REF!</v>
      </c>
      <c r="O82" s="282"/>
    </row>
    <row r="83" spans="1:15" s="186" customFormat="1" ht="12.75">
      <c r="A83" s="335" t="s">
        <v>78</v>
      </c>
      <c r="B83" s="336" t="e">
        <f>+oldPMPM!B88</f>
        <v>#REF!</v>
      </c>
      <c r="C83" s="336" t="e">
        <f>+oldPMPM!C88</f>
        <v>#REF!</v>
      </c>
      <c r="D83" s="336" t="e">
        <f>+oldPMPM!D88</f>
        <v>#REF!</v>
      </c>
      <c r="E83" s="336" t="e">
        <f>+oldPMPM!E88</f>
        <v>#REF!</v>
      </c>
      <c r="F83" s="336" t="e">
        <f>+oldPMPM!F88</f>
        <v>#REF!</v>
      </c>
      <c r="G83" s="336" t="e">
        <f>+oldPMPM!G88</f>
        <v>#REF!</v>
      </c>
      <c r="H83" s="336" t="e">
        <f>+oldPMPM!H88</f>
        <v>#REF!</v>
      </c>
      <c r="I83" s="336" t="e">
        <f>+oldPMPM!I88</f>
        <v>#REF!</v>
      </c>
      <c r="J83" s="336" t="e">
        <f>+oldPMPM!J88</f>
        <v>#REF!</v>
      </c>
      <c r="K83" s="336" t="e">
        <f>+oldPMPM!K88</f>
        <v>#REF!</v>
      </c>
      <c r="L83" s="336" t="e">
        <f>+oldPMPM!L88</f>
        <v>#REF!</v>
      </c>
      <c r="M83" s="336" t="e">
        <f>+oldPMPM!M88</f>
        <v>#REF!</v>
      </c>
      <c r="N83" s="338" t="e">
        <f>SUM(B83:M83)</f>
        <v>#REF!</v>
      </c>
      <c r="O83" s="282"/>
    </row>
    <row r="84" spans="1:15" s="186" customFormat="1" ht="13.5" thickBot="1">
      <c r="A84" s="339" t="s">
        <v>79</v>
      </c>
      <c r="B84" s="340" t="e">
        <f>+oldPMPM!B89</f>
        <v>#REF!</v>
      </c>
      <c r="C84" s="340" t="e">
        <f>+oldPMPM!C89</f>
        <v>#REF!</v>
      </c>
      <c r="D84" s="340" t="e">
        <f>+oldPMPM!D89</f>
        <v>#REF!</v>
      </c>
      <c r="E84" s="340" t="e">
        <f>+oldPMPM!E89</f>
        <v>#REF!</v>
      </c>
      <c r="F84" s="340" t="e">
        <f>+oldPMPM!F89</f>
        <v>#REF!</v>
      </c>
      <c r="G84" s="340" t="e">
        <f>+oldPMPM!G89</f>
        <v>#REF!</v>
      </c>
      <c r="H84" s="340" t="e">
        <f>+oldPMPM!H89</f>
        <v>#REF!</v>
      </c>
      <c r="I84" s="340" t="e">
        <f>+oldPMPM!I89</f>
        <v>#REF!</v>
      </c>
      <c r="J84" s="340" t="e">
        <f>+oldPMPM!J89</f>
        <v>#REF!</v>
      </c>
      <c r="K84" s="340" t="e">
        <f>+oldPMPM!K89</f>
        <v>#REF!</v>
      </c>
      <c r="L84" s="340" t="e">
        <f>+oldPMPM!L89</f>
        <v>#REF!</v>
      </c>
      <c r="M84" s="340" t="e">
        <f>+oldPMPM!M89</f>
        <v>#REF!</v>
      </c>
      <c r="N84" s="342" t="e">
        <f>SUM(B84:M84)</f>
        <v>#REF!</v>
      </c>
      <c r="O84" s="282"/>
    </row>
    <row r="85" spans="1:15" s="186" customFormat="1" ht="13.5" thickTop="1">
      <c r="A85" s="330" t="s">
        <v>80</v>
      </c>
      <c r="B85" s="343" t="e">
        <f aca="true" t="shared" si="26" ref="B85:M85">SUM(B82:B84)</f>
        <v>#REF!</v>
      </c>
      <c r="C85" s="344" t="e">
        <f t="shared" si="26"/>
        <v>#REF!</v>
      </c>
      <c r="D85" s="344" t="e">
        <f t="shared" si="26"/>
        <v>#REF!</v>
      </c>
      <c r="E85" s="344" t="e">
        <f t="shared" si="26"/>
        <v>#REF!</v>
      </c>
      <c r="F85" s="344" t="e">
        <f t="shared" si="26"/>
        <v>#REF!</v>
      </c>
      <c r="G85" s="344" t="e">
        <f t="shared" si="26"/>
        <v>#REF!</v>
      </c>
      <c r="H85" s="344" t="e">
        <f t="shared" si="26"/>
        <v>#REF!</v>
      </c>
      <c r="I85" s="344" t="e">
        <f t="shared" si="26"/>
        <v>#REF!</v>
      </c>
      <c r="J85" s="344" t="e">
        <f t="shared" si="26"/>
        <v>#REF!</v>
      </c>
      <c r="K85" s="344" t="e">
        <f t="shared" si="26"/>
        <v>#REF!</v>
      </c>
      <c r="L85" s="344" t="e">
        <f t="shared" si="26"/>
        <v>#REF!</v>
      </c>
      <c r="M85" s="345" t="e">
        <f t="shared" si="26"/>
        <v>#REF!</v>
      </c>
      <c r="N85" s="425" t="e">
        <f>SUM(B85:M85)</f>
        <v>#REF!</v>
      </c>
      <c r="O85" s="282"/>
    </row>
    <row r="86" spans="1:15" s="186" customFormat="1" ht="12.75">
      <c r="A86" s="346" t="s">
        <v>89</v>
      </c>
      <c r="B86" s="347" t="e">
        <f aca="true" t="shared" si="27" ref="B86:M86">B85/B75</f>
        <v>#REF!</v>
      </c>
      <c r="C86" s="348" t="e">
        <f t="shared" si="27"/>
        <v>#REF!</v>
      </c>
      <c r="D86" s="348" t="e">
        <f t="shared" si="27"/>
        <v>#REF!</v>
      </c>
      <c r="E86" s="348" t="e">
        <f t="shared" si="27"/>
        <v>#REF!</v>
      </c>
      <c r="F86" s="348" t="e">
        <f t="shared" si="27"/>
        <v>#REF!</v>
      </c>
      <c r="G86" s="348" t="e">
        <f t="shared" si="27"/>
        <v>#REF!</v>
      </c>
      <c r="H86" s="348" t="e">
        <f t="shared" si="27"/>
        <v>#REF!</v>
      </c>
      <c r="I86" s="348" t="e">
        <f t="shared" si="27"/>
        <v>#REF!</v>
      </c>
      <c r="J86" s="348" t="e">
        <f t="shared" si="27"/>
        <v>#REF!</v>
      </c>
      <c r="K86" s="348" t="e">
        <f t="shared" si="27"/>
        <v>#REF!</v>
      </c>
      <c r="L86" s="348" t="e">
        <f t="shared" si="27"/>
        <v>#REF!</v>
      </c>
      <c r="M86" s="349" t="e">
        <f t="shared" si="27"/>
        <v>#REF!</v>
      </c>
      <c r="N86" s="350" t="e">
        <f>AVERAGE(B86:M86)</f>
        <v>#REF!</v>
      </c>
      <c r="O86" s="351"/>
    </row>
    <row r="87" spans="1:15" s="186" customFormat="1" ht="12.75">
      <c r="A87" s="357" t="s">
        <v>83</v>
      </c>
      <c r="B87" s="358" t="e">
        <f aca="true" t="shared" si="28" ref="B87:M87">IF(B85=0,0,B82/B85)</f>
        <v>#REF!</v>
      </c>
      <c r="C87" s="359" t="e">
        <f t="shared" si="28"/>
        <v>#REF!</v>
      </c>
      <c r="D87" s="359" t="e">
        <f t="shared" si="28"/>
        <v>#REF!</v>
      </c>
      <c r="E87" s="359" t="e">
        <f t="shared" si="28"/>
        <v>#REF!</v>
      </c>
      <c r="F87" s="359" t="e">
        <f t="shared" si="28"/>
        <v>#REF!</v>
      </c>
      <c r="G87" s="359" t="e">
        <f t="shared" si="28"/>
        <v>#REF!</v>
      </c>
      <c r="H87" s="359" t="e">
        <f t="shared" si="28"/>
        <v>#REF!</v>
      </c>
      <c r="I87" s="359" t="e">
        <f t="shared" si="28"/>
        <v>#REF!</v>
      </c>
      <c r="J87" s="359" t="e">
        <f t="shared" si="28"/>
        <v>#REF!</v>
      </c>
      <c r="K87" s="359" t="e">
        <f t="shared" si="28"/>
        <v>#REF!</v>
      </c>
      <c r="L87" s="359" t="e">
        <f t="shared" si="28"/>
        <v>#REF!</v>
      </c>
      <c r="M87" s="360" t="e">
        <f t="shared" si="28"/>
        <v>#REF!</v>
      </c>
      <c r="N87" s="361" t="e">
        <f>AVERAGE(B87:M87)</f>
        <v>#REF!</v>
      </c>
      <c r="O87" s="282"/>
    </row>
    <row r="88" spans="1:15" s="186" customFormat="1" ht="12.75">
      <c r="A88" s="335" t="s">
        <v>84</v>
      </c>
      <c r="B88" s="362" t="e">
        <f aca="true" t="shared" si="29" ref="B88:M88">IF(B87=0,0,B83/B85)</f>
        <v>#REF!</v>
      </c>
      <c r="C88" s="363" t="e">
        <f t="shared" si="29"/>
        <v>#REF!</v>
      </c>
      <c r="D88" s="363" t="e">
        <f t="shared" si="29"/>
        <v>#REF!</v>
      </c>
      <c r="E88" s="363" t="e">
        <f t="shared" si="29"/>
        <v>#REF!</v>
      </c>
      <c r="F88" s="363" t="e">
        <f t="shared" si="29"/>
        <v>#REF!</v>
      </c>
      <c r="G88" s="363" t="e">
        <f t="shared" si="29"/>
        <v>#REF!</v>
      </c>
      <c r="H88" s="363" t="e">
        <f t="shared" si="29"/>
        <v>#REF!</v>
      </c>
      <c r="I88" s="363" t="e">
        <f t="shared" si="29"/>
        <v>#REF!</v>
      </c>
      <c r="J88" s="363" t="e">
        <f t="shared" si="29"/>
        <v>#REF!</v>
      </c>
      <c r="K88" s="363" t="e">
        <f t="shared" si="29"/>
        <v>#REF!</v>
      </c>
      <c r="L88" s="363" t="e">
        <f t="shared" si="29"/>
        <v>#REF!</v>
      </c>
      <c r="M88" s="364" t="e">
        <f t="shared" si="29"/>
        <v>#REF!</v>
      </c>
      <c r="N88" s="365" t="e">
        <f>AVERAGE(B88:M88)</f>
        <v>#REF!</v>
      </c>
      <c r="O88" s="282"/>
    </row>
    <row r="89" spans="1:15" s="186" customFormat="1" ht="13.5" thickBot="1">
      <c r="A89" s="366" t="s">
        <v>85</v>
      </c>
      <c r="B89" s="367" t="e">
        <f aca="true" t="shared" si="30" ref="B89:M89">IF(B88=0,0,B84/B85)</f>
        <v>#REF!</v>
      </c>
      <c r="C89" s="368" t="e">
        <f t="shared" si="30"/>
        <v>#REF!</v>
      </c>
      <c r="D89" s="368" t="e">
        <f t="shared" si="30"/>
        <v>#REF!</v>
      </c>
      <c r="E89" s="368" t="e">
        <f t="shared" si="30"/>
        <v>#REF!</v>
      </c>
      <c r="F89" s="368" t="e">
        <f t="shared" si="30"/>
        <v>#REF!</v>
      </c>
      <c r="G89" s="368" t="e">
        <f t="shared" si="30"/>
        <v>#REF!</v>
      </c>
      <c r="H89" s="368" t="e">
        <f t="shared" si="30"/>
        <v>#REF!</v>
      </c>
      <c r="I89" s="368" t="e">
        <f t="shared" si="30"/>
        <v>#REF!</v>
      </c>
      <c r="J89" s="368" t="e">
        <f t="shared" si="30"/>
        <v>#REF!</v>
      </c>
      <c r="K89" s="368" t="e">
        <f t="shared" si="30"/>
        <v>#REF!</v>
      </c>
      <c r="L89" s="368" t="e">
        <f t="shared" si="30"/>
        <v>#REF!</v>
      </c>
      <c r="M89" s="369" t="e">
        <f t="shared" si="30"/>
        <v>#REF!</v>
      </c>
      <c r="N89" s="370" t="e">
        <f>AVERAGE(B89:M89)</f>
        <v>#REF!</v>
      </c>
      <c r="O89" s="282"/>
    </row>
    <row r="90" spans="1:15" s="186" customFormat="1" ht="12.75">
      <c r="A90" s="371"/>
      <c r="B90" s="426"/>
      <c r="C90" s="427"/>
      <c r="D90" s="427"/>
      <c r="E90" s="427"/>
      <c r="F90" s="427"/>
      <c r="G90" s="427"/>
      <c r="H90" s="427"/>
      <c r="I90" s="427"/>
      <c r="J90" s="427"/>
      <c r="K90" s="427"/>
      <c r="L90" s="427"/>
      <c r="M90" s="427"/>
      <c r="N90" s="428"/>
      <c r="O90" s="282"/>
    </row>
    <row r="91" spans="1:15" s="186" customFormat="1" ht="15.75">
      <c r="A91" s="314"/>
      <c r="B91" s="315"/>
      <c r="C91" s="315"/>
      <c r="D91" s="315"/>
      <c r="E91" s="315"/>
      <c r="F91" s="315"/>
      <c r="G91" s="316"/>
      <c r="H91" s="315"/>
      <c r="I91" s="316"/>
      <c r="J91" s="317"/>
      <c r="K91" s="318"/>
      <c r="L91" s="319"/>
      <c r="M91" s="320"/>
      <c r="N91" s="321"/>
      <c r="O91" s="282"/>
    </row>
    <row r="92" spans="1:15" s="186" customFormat="1" ht="15.75">
      <c r="A92" s="281" t="s">
        <v>90</v>
      </c>
      <c r="B92" s="282"/>
      <c r="C92" s="282"/>
      <c r="D92" s="282"/>
      <c r="E92" s="282"/>
      <c r="F92" s="282"/>
      <c r="G92" s="282"/>
      <c r="H92" s="282"/>
      <c r="I92" s="282"/>
      <c r="J92" s="282"/>
      <c r="K92" s="282"/>
      <c r="L92" s="282"/>
      <c r="M92" s="282"/>
      <c r="N92" s="282"/>
      <c r="O92" s="282"/>
    </row>
    <row r="93" spans="1:15" s="186" customFormat="1" ht="13.5" thickBot="1">
      <c r="A93" s="283"/>
      <c r="B93" s="282"/>
      <c r="C93" s="282"/>
      <c r="D93" s="282"/>
      <c r="E93" s="282"/>
      <c r="F93" s="282"/>
      <c r="G93" s="282"/>
      <c r="H93" s="282"/>
      <c r="I93" s="282"/>
      <c r="J93" s="282"/>
      <c r="K93" s="282"/>
      <c r="L93" s="282"/>
      <c r="M93" s="282"/>
      <c r="N93" s="282"/>
      <c r="O93" s="282"/>
    </row>
    <row r="94" spans="1:15" s="186" customFormat="1" ht="16.5" thickBot="1">
      <c r="A94" s="284" t="s">
        <v>105</v>
      </c>
      <c r="B94" s="285">
        <f>+OldPlanning!U201</f>
        <v>0</v>
      </c>
      <c r="C94" s="282"/>
      <c r="D94" s="282"/>
      <c r="E94" s="282"/>
      <c r="F94" s="282"/>
      <c r="G94" s="282"/>
      <c r="H94" s="282"/>
      <c r="I94" s="282"/>
      <c r="J94" s="282"/>
      <c r="K94" s="282"/>
      <c r="L94" s="282"/>
      <c r="M94" s="282"/>
      <c r="N94" s="282"/>
      <c r="O94" s="282"/>
    </row>
    <row r="95" spans="1:15" s="186" customFormat="1" ht="12.75">
      <c r="A95" s="283"/>
      <c r="B95" s="282"/>
      <c r="C95" s="282"/>
      <c r="D95" s="282"/>
      <c r="E95" s="282"/>
      <c r="F95" s="282"/>
      <c r="G95" s="282"/>
      <c r="H95" s="282"/>
      <c r="I95" s="282"/>
      <c r="J95" s="282"/>
      <c r="K95" s="282"/>
      <c r="L95" s="282"/>
      <c r="M95" s="282"/>
      <c r="N95" s="282"/>
      <c r="O95" s="282"/>
    </row>
    <row r="96" spans="1:15" s="186" customFormat="1" ht="16.5" thickBot="1">
      <c r="A96" s="413" t="s">
        <v>91</v>
      </c>
      <c r="B96" s="286"/>
      <c r="C96" s="282"/>
      <c r="D96" s="282"/>
      <c r="E96" s="282"/>
      <c r="F96" s="282"/>
      <c r="G96" s="282"/>
      <c r="H96" s="282"/>
      <c r="I96" s="282"/>
      <c r="J96" s="282"/>
      <c r="K96" s="282"/>
      <c r="L96" s="282"/>
      <c r="M96" s="282"/>
      <c r="N96" s="282"/>
      <c r="O96" s="282"/>
    </row>
    <row r="97" spans="1:15" s="186" customFormat="1" ht="12.75">
      <c r="A97" s="284" t="s">
        <v>56</v>
      </c>
      <c r="B97" s="291" t="e">
        <f>oldPMPM!B102</f>
        <v>#REF!</v>
      </c>
      <c r="C97" s="282"/>
      <c r="D97" s="282"/>
      <c r="E97" s="282"/>
      <c r="F97" s="282"/>
      <c r="G97" s="282"/>
      <c r="H97" s="282"/>
      <c r="I97" s="282"/>
      <c r="J97" s="282"/>
      <c r="K97" s="282"/>
      <c r="L97" s="282"/>
      <c r="M97" s="282"/>
      <c r="N97" s="282"/>
      <c r="O97" s="282"/>
    </row>
    <row r="98" spans="1:15" s="186" customFormat="1" ht="12.75">
      <c r="A98" s="284" t="s">
        <v>57</v>
      </c>
      <c r="B98" s="292" t="e">
        <f>oldPMPM!B103</f>
        <v>#REF!</v>
      </c>
      <c r="C98" s="282"/>
      <c r="D98" s="282"/>
      <c r="E98" s="282"/>
      <c r="F98" s="282"/>
      <c r="G98" s="282"/>
      <c r="H98" s="282"/>
      <c r="I98" s="282"/>
      <c r="J98" s="282"/>
      <c r="K98" s="282"/>
      <c r="L98" s="282"/>
      <c r="M98" s="282"/>
      <c r="N98" s="282"/>
      <c r="O98" s="282"/>
    </row>
    <row r="99" spans="1:15" s="186" customFormat="1" ht="13.5" thickBot="1">
      <c r="A99" s="284" t="s">
        <v>58</v>
      </c>
      <c r="B99" s="293" t="e">
        <f>oldPMPM!B104</f>
        <v>#REF!</v>
      </c>
      <c r="C99" s="282"/>
      <c r="D99" s="282"/>
      <c r="E99" s="282"/>
      <c r="F99" s="282"/>
      <c r="G99" s="282"/>
      <c r="H99" s="282"/>
      <c r="I99" s="282"/>
      <c r="J99" s="282"/>
      <c r="K99" s="282"/>
      <c r="L99" s="282"/>
      <c r="M99" s="282"/>
      <c r="N99" s="282"/>
      <c r="O99" s="282"/>
    </row>
    <row r="100" spans="1:15" s="186" customFormat="1" ht="13.5" thickBot="1">
      <c r="A100" s="284"/>
      <c r="B100" s="429"/>
      <c r="C100" s="282"/>
      <c r="D100" s="282"/>
      <c r="E100" s="282"/>
      <c r="F100" s="282"/>
      <c r="G100" s="282"/>
      <c r="H100" s="282"/>
      <c r="I100" s="282"/>
      <c r="J100" s="282"/>
      <c r="K100" s="282"/>
      <c r="L100" s="282"/>
      <c r="M100" s="282"/>
      <c r="N100" s="282"/>
      <c r="O100" s="282"/>
    </row>
    <row r="101" spans="1:15" s="186" customFormat="1" ht="12.75">
      <c r="A101" s="294" t="s">
        <v>1</v>
      </c>
      <c r="B101" s="430" t="s">
        <v>59</v>
      </c>
      <c r="C101" s="296" t="s">
        <v>60</v>
      </c>
      <c r="D101" s="296" t="s">
        <v>61</v>
      </c>
      <c r="E101" s="296" t="s">
        <v>62</v>
      </c>
      <c r="F101" s="296" t="s">
        <v>63</v>
      </c>
      <c r="G101" s="296" t="s">
        <v>64</v>
      </c>
      <c r="H101" s="296" t="s">
        <v>65</v>
      </c>
      <c r="I101" s="296" t="s">
        <v>66</v>
      </c>
      <c r="J101" s="296" t="s">
        <v>67</v>
      </c>
      <c r="K101" s="296" t="s">
        <v>68</v>
      </c>
      <c r="L101" s="296" t="s">
        <v>4</v>
      </c>
      <c r="M101" s="297" t="s">
        <v>69</v>
      </c>
      <c r="N101" s="329" t="s">
        <v>70</v>
      </c>
      <c r="O101" s="282"/>
    </row>
    <row r="102" spans="1:15" s="186" customFormat="1" ht="12.75">
      <c r="A102" s="298" t="s">
        <v>71</v>
      </c>
      <c r="B102" s="299">
        <f aca="true" t="shared" si="31" ref="B102:M102">B74</f>
        <v>0.05575626533249747</v>
      </c>
      <c r="C102" s="300">
        <f t="shared" si="31"/>
        <v>0.05423544728028083</v>
      </c>
      <c r="D102" s="300">
        <f t="shared" si="31"/>
        <v>0.06757128675321632</v>
      </c>
      <c r="E102" s="300">
        <f t="shared" si="31"/>
        <v>0.07413863710432363</v>
      </c>
      <c r="F102" s="300">
        <f t="shared" si="31"/>
        <v>0.06467725235525643</v>
      </c>
      <c r="G102" s="300">
        <f t="shared" si="31"/>
        <v>0.07118057292599493</v>
      </c>
      <c r="H102" s="300">
        <f t="shared" si="31"/>
        <v>0.0473840055909101</v>
      </c>
      <c r="I102" s="300">
        <f t="shared" si="31"/>
        <v>0.06169907014554624</v>
      </c>
      <c r="J102" s="300">
        <f t="shared" si="31"/>
        <v>0.05658300672997124</v>
      </c>
      <c r="K102" s="300">
        <f t="shared" si="31"/>
        <v>0.07002015201827104</v>
      </c>
      <c r="L102" s="300">
        <f t="shared" si="31"/>
        <v>0.06764694494057402</v>
      </c>
      <c r="M102" s="301">
        <f t="shared" si="31"/>
        <v>0.06543637949400453</v>
      </c>
      <c r="N102" s="414">
        <f>AVERAGE(B102:M102)</f>
        <v>0.06302741838923723</v>
      </c>
      <c r="O102" s="282"/>
    </row>
    <row r="103" spans="1:15" s="186" customFormat="1" ht="12.75">
      <c r="A103" s="302" t="s">
        <v>106</v>
      </c>
      <c r="B103" s="303">
        <f aca="true" t="shared" si="32" ref="B103:M103">B75*(1+B102)</f>
        <v>9988.121395719641</v>
      </c>
      <c r="C103" s="304">
        <f t="shared" si="32"/>
        <v>9994.93151807217</v>
      </c>
      <c r="D103" s="304">
        <f t="shared" si="32"/>
        <v>10592.450355675437</v>
      </c>
      <c r="E103" s="304">
        <f t="shared" si="32"/>
        <v>10696.637008459213</v>
      </c>
      <c r="F103" s="304">
        <f t="shared" si="32"/>
        <v>10351.465835166764</v>
      </c>
      <c r="G103" s="304">
        <f t="shared" si="32"/>
        <v>10672.226152090596</v>
      </c>
      <c r="H103" s="304">
        <f t="shared" si="32"/>
        <v>9074.493646746878</v>
      </c>
      <c r="I103" s="304">
        <f t="shared" si="32"/>
        <v>9699.59829828983</v>
      </c>
      <c r="J103" s="304">
        <f t="shared" si="32"/>
        <v>9776.031512018057</v>
      </c>
      <c r="K103" s="304">
        <f t="shared" si="32"/>
        <v>10243.806145863398</v>
      </c>
      <c r="L103" s="304">
        <f t="shared" si="32"/>
        <v>10193.857401423136</v>
      </c>
      <c r="M103" s="305">
        <f t="shared" si="32"/>
        <v>10199.364788562392</v>
      </c>
      <c r="N103" s="302">
        <f>AVERAGE(B103:M103)</f>
        <v>10123.582004840626</v>
      </c>
      <c r="O103" s="282"/>
    </row>
    <row r="104" spans="1:15" s="186" customFormat="1" ht="13.5" thickBot="1">
      <c r="A104" s="306" t="s">
        <v>73</v>
      </c>
      <c r="B104" s="307">
        <f aca="true" t="shared" si="33" ref="B104:N104">$B$94</f>
        <v>0</v>
      </c>
      <c r="C104" s="308">
        <f t="shared" si="33"/>
        <v>0</v>
      </c>
      <c r="D104" s="308">
        <f t="shared" si="33"/>
        <v>0</v>
      </c>
      <c r="E104" s="308">
        <f t="shared" si="33"/>
        <v>0</v>
      </c>
      <c r="F104" s="308">
        <f t="shared" si="33"/>
        <v>0</v>
      </c>
      <c r="G104" s="308">
        <f t="shared" si="33"/>
        <v>0</v>
      </c>
      <c r="H104" s="308">
        <f t="shared" si="33"/>
        <v>0</v>
      </c>
      <c r="I104" s="308">
        <f t="shared" si="33"/>
        <v>0</v>
      </c>
      <c r="J104" s="308">
        <f t="shared" si="33"/>
        <v>0</v>
      </c>
      <c r="K104" s="308">
        <f t="shared" si="33"/>
        <v>0</v>
      </c>
      <c r="L104" s="308">
        <f t="shared" si="33"/>
        <v>0</v>
      </c>
      <c r="M104" s="309">
        <f t="shared" si="33"/>
        <v>0</v>
      </c>
      <c r="N104" s="306">
        <f t="shared" si="33"/>
        <v>0</v>
      </c>
      <c r="O104" s="282"/>
    </row>
    <row r="105" spans="1:15" s="186" customFormat="1" ht="14.25" thickBot="1" thickTop="1">
      <c r="A105" s="310" t="s">
        <v>2</v>
      </c>
      <c r="B105" s="311">
        <f aca="true" t="shared" si="34" ref="B105:M105">B104*B103</f>
        <v>0</v>
      </c>
      <c r="C105" s="312">
        <f t="shared" si="34"/>
        <v>0</v>
      </c>
      <c r="D105" s="312">
        <f t="shared" si="34"/>
        <v>0</v>
      </c>
      <c r="E105" s="312">
        <f t="shared" si="34"/>
        <v>0</v>
      </c>
      <c r="F105" s="312">
        <f t="shared" si="34"/>
        <v>0</v>
      </c>
      <c r="G105" s="312">
        <f t="shared" si="34"/>
        <v>0</v>
      </c>
      <c r="H105" s="312">
        <f t="shared" si="34"/>
        <v>0</v>
      </c>
      <c r="I105" s="312">
        <f t="shared" si="34"/>
        <v>0</v>
      </c>
      <c r="J105" s="312">
        <f t="shared" si="34"/>
        <v>0</v>
      </c>
      <c r="K105" s="312">
        <f t="shared" si="34"/>
        <v>0</v>
      </c>
      <c r="L105" s="312">
        <f t="shared" si="34"/>
        <v>0</v>
      </c>
      <c r="M105" s="418">
        <f t="shared" si="34"/>
        <v>0</v>
      </c>
      <c r="N105" s="419">
        <f>SUM(B105:M105)</f>
        <v>0</v>
      </c>
      <c r="O105" s="282"/>
    </row>
    <row r="107" spans="1:15" s="186" customFormat="1" ht="12.75">
      <c r="A107" s="422" t="s">
        <v>109</v>
      </c>
      <c r="B107" s="323"/>
      <c r="C107" s="323"/>
      <c r="D107" s="323"/>
      <c r="E107" s="323"/>
      <c r="F107" s="323"/>
      <c r="G107" s="323"/>
      <c r="H107" s="323"/>
      <c r="I107" s="323"/>
      <c r="J107" s="323"/>
      <c r="K107" s="323"/>
      <c r="L107" s="323"/>
      <c r="M107" s="323"/>
      <c r="N107" s="321"/>
      <c r="O107" s="282"/>
    </row>
    <row r="108" spans="1:15" s="186" customFormat="1" ht="13.5" thickBot="1">
      <c r="A108" s="423"/>
      <c r="B108" s="326"/>
      <c r="C108" s="326"/>
      <c r="D108" s="326"/>
      <c r="E108" s="326"/>
      <c r="F108" s="326"/>
      <c r="G108" s="326"/>
      <c r="H108" s="326"/>
      <c r="I108" s="326"/>
      <c r="J108" s="326"/>
      <c r="K108" s="326"/>
      <c r="L108" s="326"/>
      <c r="M108" s="326"/>
      <c r="N108" s="424"/>
      <c r="O108" s="282"/>
    </row>
    <row r="109" spans="1:15" s="186" customFormat="1" ht="13.5" thickBot="1">
      <c r="A109" s="328" t="s">
        <v>1</v>
      </c>
      <c r="B109" s="295" t="s">
        <v>59</v>
      </c>
      <c r="C109" s="296" t="s">
        <v>60</v>
      </c>
      <c r="D109" s="296" t="s">
        <v>61</v>
      </c>
      <c r="E109" s="296" t="s">
        <v>62</v>
      </c>
      <c r="F109" s="296" t="s">
        <v>63</v>
      </c>
      <c r="G109" s="296" t="s">
        <v>64</v>
      </c>
      <c r="H109" s="296" t="s">
        <v>65</v>
      </c>
      <c r="I109" s="296" t="s">
        <v>66</v>
      </c>
      <c r="J109" s="296" t="s">
        <v>67</v>
      </c>
      <c r="K109" s="296" t="s">
        <v>68</v>
      </c>
      <c r="L109" s="296" t="s">
        <v>4</v>
      </c>
      <c r="M109" s="297" t="s">
        <v>69</v>
      </c>
      <c r="N109" s="329" t="s">
        <v>75</v>
      </c>
      <c r="O109" s="282"/>
    </row>
    <row r="110" spans="1:15" s="186" customFormat="1" ht="12.75">
      <c r="A110" s="333" t="s">
        <v>77</v>
      </c>
      <c r="B110" s="334" t="e">
        <f>+oldPMPM!B116</f>
        <v>#REF!</v>
      </c>
      <c r="C110" s="334" t="e">
        <f>+oldPMPM!C116</f>
        <v>#REF!</v>
      </c>
      <c r="D110" s="334" t="e">
        <f>+oldPMPM!D116</f>
        <v>#REF!</v>
      </c>
      <c r="E110" s="334" t="e">
        <f>+oldPMPM!E116</f>
        <v>#REF!</v>
      </c>
      <c r="F110" s="334" t="e">
        <f>+oldPMPM!F116</f>
        <v>#REF!</v>
      </c>
      <c r="G110" s="334" t="e">
        <f>+oldPMPM!G116</f>
        <v>#REF!</v>
      </c>
      <c r="H110" s="334" t="e">
        <f>+oldPMPM!H116</f>
        <v>#REF!</v>
      </c>
      <c r="I110" s="334" t="e">
        <f>+oldPMPM!I116</f>
        <v>#REF!</v>
      </c>
      <c r="J110" s="334" t="e">
        <f>+oldPMPM!J116</f>
        <v>#REF!</v>
      </c>
      <c r="K110" s="334" t="e">
        <f>+oldPMPM!K116</f>
        <v>#REF!</v>
      </c>
      <c r="L110" s="334" t="e">
        <f>+oldPMPM!L116</f>
        <v>#REF!</v>
      </c>
      <c r="M110" s="334" t="e">
        <f>+oldPMPM!M116</f>
        <v>#REF!</v>
      </c>
      <c r="N110" s="333" t="e">
        <f>SUM(B110:M110)</f>
        <v>#REF!</v>
      </c>
      <c r="O110" s="282"/>
    </row>
    <row r="111" spans="1:15" s="186" customFormat="1" ht="12.75">
      <c r="A111" s="335" t="s">
        <v>78</v>
      </c>
      <c r="B111" s="336" t="e">
        <f>+oldPMPM!B117</f>
        <v>#REF!</v>
      </c>
      <c r="C111" s="336" t="e">
        <f>+oldPMPM!C117</f>
        <v>#REF!</v>
      </c>
      <c r="D111" s="336" t="e">
        <f>+oldPMPM!D117</f>
        <v>#REF!</v>
      </c>
      <c r="E111" s="336" t="e">
        <f>+oldPMPM!E117</f>
        <v>#REF!</v>
      </c>
      <c r="F111" s="336" t="e">
        <f>+oldPMPM!F117</f>
        <v>#REF!</v>
      </c>
      <c r="G111" s="336" t="e">
        <f>+oldPMPM!G117</f>
        <v>#REF!</v>
      </c>
      <c r="H111" s="336" t="e">
        <f>+oldPMPM!H117</f>
        <v>#REF!</v>
      </c>
      <c r="I111" s="336" t="e">
        <f>+oldPMPM!I117</f>
        <v>#REF!</v>
      </c>
      <c r="J111" s="336" t="e">
        <f>+oldPMPM!J117</f>
        <v>#REF!</v>
      </c>
      <c r="K111" s="336" t="e">
        <f>+oldPMPM!K117</f>
        <v>#REF!</v>
      </c>
      <c r="L111" s="336" t="e">
        <f>+oldPMPM!L117</f>
        <v>#REF!</v>
      </c>
      <c r="M111" s="336" t="e">
        <f>+oldPMPM!M117</f>
        <v>#REF!</v>
      </c>
      <c r="N111" s="338" t="e">
        <f>SUM(B111:M111)</f>
        <v>#REF!</v>
      </c>
      <c r="O111" s="282"/>
    </row>
    <row r="112" spans="1:15" s="186" customFormat="1" ht="13.5" thickBot="1">
      <c r="A112" s="339" t="s">
        <v>79</v>
      </c>
      <c r="B112" s="340" t="e">
        <f>+oldPMPM!B118</f>
        <v>#REF!</v>
      </c>
      <c r="C112" s="340" t="e">
        <f>+oldPMPM!C118</f>
        <v>#REF!</v>
      </c>
      <c r="D112" s="340" t="e">
        <f>+oldPMPM!D118</f>
        <v>#REF!</v>
      </c>
      <c r="E112" s="340" t="e">
        <f>+oldPMPM!E118</f>
        <v>#REF!</v>
      </c>
      <c r="F112" s="340" t="e">
        <f>+oldPMPM!F118</f>
        <v>#REF!</v>
      </c>
      <c r="G112" s="340" t="e">
        <f>+oldPMPM!G118</f>
        <v>#REF!</v>
      </c>
      <c r="H112" s="340" t="e">
        <f>+oldPMPM!H118</f>
        <v>#REF!</v>
      </c>
      <c r="I112" s="340" t="e">
        <f>+oldPMPM!I118</f>
        <v>#REF!</v>
      </c>
      <c r="J112" s="340" t="e">
        <f>+oldPMPM!J118</f>
        <v>#REF!</v>
      </c>
      <c r="K112" s="340" t="e">
        <f>+oldPMPM!K118</f>
        <v>#REF!</v>
      </c>
      <c r="L112" s="340" t="e">
        <f>+oldPMPM!L118</f>
        <v>#REF!</v>
      </c>
      <c r="M112" s="340" t="e">
        <f>+oldPMPM!M118</f>
        <v>#REF!</v>
      </c>
      <c r="N112" s="342" t="e">
        <f>SUM(B112:M112)</f>
        <v>#REF!</v>
      </c>
      <c r="O112" s="282"/>
    </row>
    <row r="113" spans="1:15" s="186" customFormat="1" ht="13.5" thickTop="1">
      <c r="A113" s="330" t="s">
        <v>80</v>
      </c>
      <c r="B113" s="343" t="e">
        <f aca="true" t="shared" si="35" ref="B113:M113">SUM(B110:B112)</f>
        <v>#REF!</v>
      </c>
      <c r="C113" s="344" t="e">
        <f t="shared" si="35"/>
        <v>#REF!</v>
      </c>
      <c r="D113" s="344" t="e">
        <f t="shared" si="35"/>
        <v>#REF!</v>
      </c>
      <c r="E113" s="344" t="e">
        <f t="shared" si="35"/>
        <v>#REF!</v>
      </c>
      <c r="F113" s="344" t="e">
        <f t="shared" si="35"/>
        <v>#REF!</v>
      </c>
      <c r="G113" s="344" t="e">
        <f t="shared" si="35"/>
        <v>#REF!</v>
      </c>
      <c r="H113" s="344" t="e">
        <f t="shared" si="35"/>
        <v>#REF!</v>
      </c>
      <c r="I113" s="344" t="e">
        <f t="shared" si="35"/>
        <v>#REF!</v>
      </c>
      <c r="J113" s="344" t="e">
        <f t="shared" si="35"/>
        <v>#REF!</v>
      </c>
      <c r="K113" s="344" t="e">
        <f t="shared" si="35"/>
        <v>#REF!</v>
      </c>
      <c r="L113" s="344" t="e">
        <f t="shared" si="35"/>
        <v>#REF!</v>
      </c>
      <c r="M113" s="345" t="e">
        <f t="shared" si="35"/>
        <v>#REF!</v>
      </c>
      <c r="N113" s="425" t="e">
        <f>SUM(B113:M113)</f>
        <v>#REF!</v>
      </c>
      <c r="O113" s="282"/>
    </row>
    <row r="114" spans="1:15" s="186" customFormat="1" ht="12.75">
      <c r="A114" s="346" t="s">
        <v>89</v>
      </c>
      <c r="B114" s="347" t="e">
        <f aca="true" t="shared" si="36" ref="B114:M114">B113/B103</f>
        <v>#REF!</v>
      </c>
      <c r="C114" s="348" t="e">
        <f t="shared" si="36"/>
        <v>#REF!</v>
      </c>
      <c r="D114" s="348" t="e">
        <f t="shared" si="36"/>
        <v>#REF!</v>
      </c>
      <c r="E114" s="348" t="e">
        <f t="shared" si="36"/>
        <v>#REF!</v>
      </c>
      <c r="F114" s="348" t="e">
        <f t="shared" si="36"/>
        <v>#REF!</v>
      </c>
      <c r="G114" s="348" t="e">
        <f t="shared" si="36"/>
        <v>#REF!</v>
      </c>
      <c r="H114" s="348" t="e">
        <f t="shared" si="36"/>
        <v>#REF!</v>
      </c>
      <c r="I114" s="348" t="e">
        <f t="shared" si="36"/>
        <v>#REF!</v>
      </c>
      <c r="J114" s="348" t="e">
        <f t="shared" si="36"/>
        <v>#REF!</v>
      </c>
      <c r="K114" s="348" t="e">
        <f t="shared" si="36"/>
        <v>#REF!</v>
      </c>
      <c r="L114" s="348" t="e">
        <f t="shared" si="36"/>
        <v>#REF!</v>
      </c>
      <c r="M114" s="349" t="e">
        <f t="shared" si="36"/>
        <v>#REF!</v>
      </c>
      <c r="N114" s="350" t="e">
        <f>AVERAGE(B114:M114)</f>
        <v>#REF!</v>
      </c>
      <c r="O114" s="351"/>
    </row>
    <row r="115" spans="1:15" s="186" customFormat="1" ht="12.75">
      <c r="A115" s="357" t="s">
        <v>83</v>
      </c>
      <c r="B115" s="358" t="e">
        <f aca="true" t="shared" si="37" ref="B115:M115">IF(B113=0,0,B110/B113)</f>
        <v>#REF!</v>
      </c>
      <c r="C115" s="359" t="e">
        <f t="shared" si="37"/>
        <v>#REF!</v>
      </c>
      <c r="D115" s="359" t="e">
        <f t="shared" si="37"/>
        <v>#REF!</v>
      </c>
      <c r="E115" s="359" t="e">
        <f t="shared" si="37"/>
        <v>#REF!</v>
      </c>
      <c r="F115" s="359" t="e">
        <f t="shared" si="37"/>
        <v>#REF!</v>
      </c>
      <c r="G115" s="359" t="e">
        <f t="shared" si="37"/>
        <v>#REF!</v>
      </c>
      <c r="H115" s="359" t="e">
        <f t="shared" si="37"/>
        <v>#REF!</v>
      </c>
      <c r="I115" s="359" t="e">
        <f t="shared" si="37"/>
        <v>#REF!</v>
      </c>
      <c r="J115" s="359" t="e">
        <f t="shared" si="37"/>
        <v>#REF!</v>
      </c>
      <c r="K115" s="359" t="e">
        <f t="shared" si="37"/>
        <v>#REF!</v>
      </c>
      <c r="L115" s="359" t="e">
        <f t="shared" si="37"/>
        <v>#REF!</v>
      </c>
      <c r="M115" s="360" t="e">
        <f t="shared" si="37"/>
        <v>#REF!</v>
      </c>
      <c r="N115" s="361" t="e">
        <f>AVERAGE(B115:M115)</f>
        <v>#REF!</v>
      </c>
      <c r="O115" s="282"/>
    </row>
    <row r="116" spans="1:15" s="186" customFormat="1" ht="12.75">
      <c r="A116" s="335" t="s">
        <v>84</v>
      </c>
      <c r="B116" s="362" t="e">
        <f aca="true" t="shared" si="38" ref="B116:M116">IF(B115=0,0,B111/B113)</f>
        <v>#REF!</v>
      </c>
      <c r="C116" s="363" t="e">
        <f t="shared" si="38"/>
        <v>#REF!</v>
      </c>
      <c r="D116" s="363" t="e">
        <f t="shared" si="38"/>
        <v>#REF!</v>
      </c>
      <c r="E116" s="363" t="e">
        <f t="shared" si="38"/>
        <v>#REF!</v>
      </c>
      <c r="F116" s="363" t="e">
        <f t="shared" si="38"/>
        <v>#REF!</v>
      </c>
      <c r="G116" s="363" t="e">
        <f t="shared" si="38"/>
        <v>#REF!</v>
      </c>
      <c r="H116" s="363" t="e">
        <f t="shared" si="38"/>
        <v>#REF!</v>
      </c>
      <c r="I116" s="363" t="e">
        <f t="shared" si="38"/>
        <v>#REF!</v>
      </c>
      <c r="J116" s="363" t="e">
        <f t="shared" si="38"/>
        <v>#REF!</v>
      </c>
      <c r="K116" s="363" t="e">
        <f t="shared" si="38"/>
        <v>#REF!</v>
      </c>
      <c r="L116" s="363" t="e">
        <f t="shared" si="38"/>
        <v>#REF!</v>
      </c>
      <c r="M116" s="364" t="e">
        <f t="shared" si="38"/>
        <v>#REF!</v>
      </c>
      <c r="N116" s="365" t="e">
        <f>AVERAGE(B116:M116)</f>
        <v>#REF!</v>
      </c>
      <c r="O116" s="282"/>
    </row>
    <row r="117" spans="1:15" s="186" customFormat="1" ht="13.5" thickBot="1">
      <c r="A117" s="366" t="s">
        <v>85</v>
      </c>
      <c r="B117" s="367" t="e">
        <f aca="true" t="shared" si="39" ref="B117:M117">IF(B116=0,0,B112/B113)</f>
        <v>#REF!</v>
      </c>
      <c r="C117" s="368" t="e">
        <f t="shared" si="39"/>
        <v>#REF!</v>
      </c>
      <c r="D117" s="368" t="e">
        <f t="shared" si="39"/>
        <v>#REF!</v>
      </c>
      <c r="E117" s="368" t="e">
        <f t="shared" si="39"/>
        <v>#REF!</v>
      </c>
      <c r="F117" s="368" t="e">
        <f t="shared" si="39"/>
        <v>#REF!</v>
      </c>
      <c r="G117" s="368" t="e">
        <f t="shared" si="39"/>
        <v>#REF!</v>
      </c>
      <c r="H117" s="368" t="e">
        <f t="shared" si="39"/>
        <v>#REF!</v>
      </c>
      <c r="I117" s="368" t="e">
        <f t="shared" si="39"/>
        <v>#REF!</v>
      </c>
      <c r="J117" s="368" t="e">
        <f t="shared" si="39"/>
        <v>#REF!</v>
      </c>
      <c r="K117" s="368" t="e">
        <f t="shared" si="39"/>
        <v>#REF!</v>
      </c>
      <c r="L117" s="368" t="e">
        <f t="shared" si="39"/>
        <v>#REF!</v>
      </c>
      <c r="M117" s="369" t="e">
        <f t="shared" si="39"/>
        <v>#REF!</v>
      </c>
      <c r="N117" s="370" t="e">
        <f>AVERAGE(B117:M117)</f>
        <v>#REF!</v>
      </c>
      <c r="O117" s="282"/>
    </row>
    <row r="118" spans="1:15" s="186" customFormat="1" ht="12.75">
      <c r="A118" s="371"/>
      <c r="B118" s="372"/>
      <c r="C118" s="372"/>
      <c r="D118" s="372"/>
      <c r="E118" s="372"/>
      <c r="F118" s="372"/>
      <c r="G118" s="372"/>
      <c r="H118" s="372"/>
      <c r="I118" s="372"/>
      <c r="J118" s="372"/>
      <c r="K118" s="372"/>
      <c r="L118" s="372"/>
      <c r="M118" s="372"/>
      <c r="N118" s="372"/>
      <c r="O118" s="282"/>
    </row>
    <row r="119" spans="1:15" s="186" customFormat="1" ht="15.75">
      <c r="A119" s="281" t="s">
        <v>93</v>
      </c>
      <c r="B119" s="282"/>
      <c r="C119" s="282"/>
      <c r="D119" s="282"/>
      <c r="E119" s="282"/>
      <c r="F119" s="282"/>
      <c r="G119" s="282"/>
      <c r="H119" s="282"/>
      <c r="I119" s="282"/>
      <c r="J119" s="282"/>
      <c r="K119" s="282"/>
      <c r="L119" s="282"/>
      <c r="M119" s="282"/>
      <c r="N119" s="282"/>
      <c r="O119" s="282"/>
    </row>
    <row r="120" spans="1:15" s="186" customFormat="1" ht="13.5" thickBot="1">
      <c r="A120" s="283"/>
      <c r="B120" s="282"/>
      <c r="C120" s="282"/>
      <c r="D120" s="282"/>
      <c r="E120" s="282"/>
      <c r="F120" s="282"/>
      <c r="G120" s="282"/>
      <c r="H120" s="282"/>
      <c r="I120" s="282"/>
      <c r="J120" s="282"/>
      <c r="K120" s="282"/>
      <c r="L120" s="282"/>
      <c r="M120" s="282"/>
      <c r="N120" s="282"/>
      <c r="O120" s="282"/>
    </row>
    <row r="121" spans="1:15" s="186" customFormat="1" ht="16.5" thickBot="1">
      <c r="A121" s="284" t="s">
        <v>105</v>
      </c>
      <c r="B121" s="285">
        <f>+OldPlanning!W201</f>
        <v>0</v>
      </c>
      <c r="C121" s="282"/>
      <c r="D121" s="282"/>
      <c r="E121" s="282"/>
      <c r="F121" s="282"/>
      <c r="G121" s="282"/>
      <c r="H121" s="282"/>
      <c r="I121" s="282"/>
      <c r="J121" s="282"/>
      <c r="K121" s="282"/>
      <c r="L121" s="282"/>
      <c r="M121" s="282"/>
      <c r="N121" s="282"/>
      <c r="O121" s="282"/>
    </row>
    <row r="122" spans="1:15" s="186" customFormat="1" ht="15.75">
      <c r="A122" s="284"/>
      <c r="B122" s="286"/>
      <c r="C122" s="282"/>
      <c r="D122" s="282"/>
      <c r="E122" s="282"/>
      <c r="F122" s="282"/>
      <c r="G122" s="282"/>
      <c r="H122" s="282"/>
      <c r="I122" s="282"/>
      <c r="J122" s="282"/>
      <c r="K122" s="282"/>
      <c r="L122" s="282"/>
      <c r="M122" s="282"/>
      <c r="N122" s="282"/>
      <c r="O122" s="282"/>
    </row>
    <row r="123" spans="1:15" s="186" customFormat="1" ht="16.5" thickBot="1">
      <c r="A123" s="413" t="s">
        <v>94</v>
      </c>
      <c r="B123" s="286"/>
      <c r="C123" s="282"/>
      <c r="D123" s="282"/>
      <c r="E123" s="282"/>
      <c r="F123" s="282"/>
      <c r="G123" s="282"/>
      <c r="H123" s="282"/>
      <c r="I123" s="282"/>
      <c r="J123" s="282"/>
      <c r="K123" s="282"/>
      <c r="L123" s="282"/>
      <c r="M123" s="282"/>
      <c r="N123" s="282"/>
      <c r="O123" s="282"/>
    </row>
    <row r="124" spans="1:15" s="186" customFormat="1" ht="12.75">
      <c r="A124" s="284" t="s">
        <v>56</v>
      </c>
      <c r="B124" s="291" t="e">
        <f>OldPlanning!W213</f>
        <v>#REF!</v>
      </c>
      <c r="C124" s="282"/>
      <c r="D124" s="282"/>
      <c r="E124" s="282"/>
      <c r="F124" s="282"/>
      <c r="G124" s="282"/>
      <c r="H124" s="282"/>
      <c r="I124" s="282"/>
      <c r="J124" s="282"/>
      <c r="K124" s="282"/>
      <c r="L124" s="282"/>
      <c r="M124" s="282"/>
      <c r="N124" s="282"/>
      <c r="O124" s="282"/>
    </row>
    <row r="125" spans="1:15" s="186" customFormat="1" ht="12.75">
      <c r="A125" s="284" t="s">
        <v>57</v>
      </c>
      <c r="B125" s="292" t="e">
        <f>OldPlanning!W214</f>
        <v>#REF!</v>
      </c>
      <c r="C125" s="282"/>
      <c r="D125" s="282"/>
      <c r="E125" s="282"/>
      <c r="F125" s="282"/>
      <c r="G125" s="282"/>
      <c r="H125" s="282"/>
      <c r="I125" s="282"/>
      <c r="J125" s="282"/>
      <c r="K125" s="282"/>
      <c r="L125" s="282"/>
      <c r="M125" s="282"/>
      <c r="N125" s="282"/>
      <c r="O125" s="282"/>
    </row>
    <row r="126" spans="1:15" s="186" customFormat="1" ht="13.5" thickBot="1">
      <c r="A126" s="284" t="s">
        <v>58</v>
      </c>
      <c r="B126" s="293" t="e">
        <f>OldPlanning!W215</f>
        <v>#REF!</v>
      </c>
      <c r="C126" s="282"/>
      <c r="D126" s="282"/>
      <c r="E126" s="282"/>
      <c r="F126" s="282"/>
      <c r="G126" s="282"/>
      <c r="H126" s="282"/>
      <c r="I126" s="282"/>
      <c r="J126" s="282"/>
      <c r="K126" s="282"/>
      <c r="L126" s="282"/>
      <c r="M126" s="282"/>
      <c r="N126" s="282"/>
      <c r="O126" s="282"/>
    </row>
    <row r="127" spans="1:15" s="186" customFormat="1" ht="13.5" thickBot="1">
      <c r="A127" s="283"/>
      <c r="B127" s="282"/>
      <c r="C127" s="282"/>
      <c r="D127" s="282"/>
      <c r="E127" s="282"/>
      <c r="F127" s="282"/>
      <c r="G127" s="282"/>
      <c r="H127" s="282"/>
      <c r="I127" s="282"/>
      <c r="J127" s="282"/>
      <c r="K127" s="282"/>
      <c r="L127" s="282"/>
      <c r="M127" s="282"/>
      <c r="N127" s="282"/>
      <c r="O127" s="282"/>
    </row>
    <row r="128" spans="1:15" s="186" customFormat="1" ht="12.75">
      <c r="A128" s="294" t="s">
        <v>1</v>
      </c>
      <c r="B128" s="295" t="s">
        <v>59</v>
      </c>
      <c r="C128" s="296" t="s">
        <v>60</v>
      </c>
      <c r="D128" s="296" t="s">
        <v>61</v>
      </c>
      <c r="E128" s="296" t="s">
        <v>62</v>
      </c>
      <c r="F128" s="296" t="s">
        <v>63</v>
      </c>
      <c r="G128" s="296" t="s">
        <v>64</v>
      </c>
      <c r="H128" s="296" t="s">
        <v>65</v>
      </c>
      <c r="I128" s="296" t="s">
        <v>66</v>
      </c>
      <c r="J128" s="296" t="s">
        <v>67</v>
      </c>
      <c r="K128" s="296" t="s">
        <v>68</v>
      </c>
      <c r="L128" s="296" t="s">
        <v>4</v>
      </c>
      <c r="M128" s="297" t="s">
        <v>69</v>
      </c>
      <c r="N128" s="329" t="s">
        <v>70</v>
      </c>
      <c r="O128" s="282"/>
    </row>
    <row r="129" spans="1:15" s="186" customFormat="1" ht="12.75">
      <c r="A129" s="298" t="s">
        <v>71</v>
      </c>
      <c r="B129" s="299">
        <f aca="true" t="shared" si="40" ref="B129:M129">B102</f>
        <v>0.05575626533249747</v>
      </c>
      <c r="C129" s="300">
        <f t="shared" si="40"/>
        <v>0.05423544728028083</v>
      </c>
      <c r="D129" s="300">
        <f t="shared" si="40"/>
        <v>0.06757128675321632</v>
      </c>
      <c r="E129" s="300">
        <f t="shared" si="40"/>
        <v>0.07413863710432363</v>
      </c>
      <c r="F129" s="300">
        <f t="shared" si="40"/>
        <v>0.06467725235525643</v>
      </c>
      <c r="G129" s="300">
        <f t="shared" si="40"/>
        <v>0.07118057292599493</v>
      </c>
      <c r="H129" s="300">
        <f t="shared" si="40"/>
        <v>0.0473840055909101</v>
      </c>
      <c r="I129" s="300">
        <f t="shared" si="40"/>
        <v>0.06169907014554624</v>
      </c>
      <c r="J129" s="300">
        <f t="shared" si="40"/>
        <v>0.05658300672997124</v>
      </c>
      <c r="K129" s="300">
        <f t="shared" si="40"/>
        <v>0.07002015201827104</v>
      </c>
      <c r="L129" s="300">
        <f t="shared" si="40"/>
        <v>0.06764694494057402</v>
      </c>
      <c r="M129" s="301">
        <f t="shared" si="40"/>
        <v>0.06543637949400453</v>
      </c>
      <c r="N129" s="414">
        <f>AVERAGE(B129:M129)</f>
        <v>0.06302741838923723</v>
      </c>
      <c r="O129" s="282"/>
    </row>
    <row r="130" spans="1:15" s="186" customFormat="1" ht="12.75">
      <c r="A130" s="302" t="s">
        <v>106</v>
      </c>
      <c r="B130" s="303">
        <f aca="true" t="shared" si="41" ref="B130:M130">B103*(1+B129)</f>
        <v>10545.02174243258</v>
      </c>
      <c r="C130" s="304">
        <f t="shared" si="41"/>
        <v>10537.01109949059</v>
      </c>
      <c r="D130" s="304">
        <f t="shared" si="41"/>
        <v>11308.195856077991</v>
      </c>
      <c r="E130" s="304">
        <f t="shared" si="41"/>
        <v>11489.671097866047</v>
      </c>
      <c r="F130" s="304">
        <f t="shared" si="41"/>
        <v>11020.97020323466</v>
      </c>
      <c r="G130" s="304">
        <f t="shared" si="41"/>
        <v>11431.881323992191</v>
      </c>
      <c r="H130" s="304">
        <f t="shared" si="41"/>
        <v>9504.47950443901</v>
      </c>
      <c r="I130" s="304">
        <f t="shared" si="41"/>
        <v>10298.054494079634</v>
      </c>
      <c r="J130" s="304">
        <f t="shared" si="41"/>
        <v>10329.188768854985</v>
      </c>
      <c r="K130" s="304">
        <f t="shared" si="41"/>
        <v>10961.079009442452</v>
      </c>
      <c r="L130" s="304">
        <f t="shared" si="41"/>
        <v>10883.440711789272</v>
      </c>
      <c r="M130" s="305">
        <f t="shared" si="41"/>
        <v>10866.774293464548</v>
      </c>
      <c r="N130" s="302">
        <f>AVERAGE(B130:M130)</f>
        <v>10764.647342096998</v>
      </c>
      <c r="O130" s="282"/>
    </row>
    <row r="131" spans="1:15" s="186" customFormat="1" ht="13.5" thickBot="1">
      <c r="A131" s="306" t="s">
        <v>73</v>
      </c>
      <c r="B131" s="307">
        <f aca="true" t="shared" si="42" ref="B131:N131">$B$121</f>
        <v>0</v>
      </c>
      <c r="C131" s="308">
        <f t="shared" si="42"/>
        <v>0</v>
      </c>
      <c r="D131" s="308">
        <f t="shared" si="42"/>
        <v>0</v>
      </c>
      <c r="E131" s="308">
        <f t="shared" si="42"/>
        <v>0</v>
      </c>
      <c r="F131" s="308">
        <f t="shared" si="42"/>
        <v>0</v>
      </c>
      <c r="G131" s="308">
        <f t="shared" si="42"/>
        <v>0</v>
      </c>
      <c r="H131" s="308">
        <f t="shared" si="42"/>
        <v>0</v>
      </c>
      <c r="I131" s="308">
        <f t="shared" si="42"/>
        <v>0</v>
      </c>
      <c r="J131" s="308">
        <f t="shared" si="42"/>
        <v>0</v>
      </c>
      <c r="K131" s="308">
        <f t="shared" si="42"/>
        <v>0</v>
      </c>
      <c r="L131" s="308">
        <f t="shared" si="42"/>
        <v>0</v>
      </c>
      <c r="M131" s="309">
        <f t="shared" si="42"/>
        <v>0</v>
      </c>
      <c r="N131" s="306">
        <f t="shared" si="42"/>
        <v>0</v>
      </c>
      <c r="O131" s="282"/>
    </row>
    <row r="132" spans="1:15" s="186" customFormat="1" ht="14.25" thickBot="1" thickTop="1">
      <c r="A132" s="310" t="s">
        <v>2</v>
      </c>
      <c r="B132" s="311">
        <f aca="true" t="shared" si="43" ref="B132:M132">B131*B130</f>
        <v>0</v>
      </c>
      <c r="C132" s="312">
        <f t="shared" si="43"/>
        <v>0</v>
      </c>
      <c r="D132" s="312">
        <f t="shared" si="43"/>
        <v>0</v>
      </c>
      <c r="E132" s="312">
        <f t="shared" si="43"/>
        <v>0</v>
      </c>
      <c r="F132" s="312">
        <f t="shared" si="43"/>
        <v>0</v>
      </c>
      <c r="G132" s="312">
        <f t="shared" si="43"/>
        <v>0</v>
      </c>
      <c r="H132" s="312">
        <f t="shared" si="43"/>
        <v>0</v>
      </c>
      <c r="I132" s="312">
        <f t="shared" si="43"/>
        <v>0</v>
      </c>
      <c r="J132" s="312">
        <f t="shared" si="43"/>
        <v>0</v>
      </c>
      <c r="K132" s="312">
        <f t="shared" si="43"/>
        <v>0</v>
      </c>
      <c r="L132" s="312">
        <f t="shared" si="43"/>
        <v>0</v>
      </c>
      <c r="M132" s="418">
        <f t="shared" si="43"/>
        <v>0</v>
      </c>
      <c r="N132" s="419">
        <f>SUM(B132:M132)</f>
        <v>0</v>
      </c>
      <c r="O132" s="282"/>
    </row>
    <row r="134" spans="1:15" s="186" customFormat="1" ht="12.75">
      <c r="A134" s="422" t="s">
        <v>110</v>
      </c>
      <c r="B134" s="323"/>
      <c r="C134" s="323"/>
      <c r="D134" s="323"/>
      <c r="E134" s="323"/>
      <c r="F134" s="323"/>
      <c r="G134" s="323"/>
      <c r="H134" s="323"/>
      <c r="I134" s="323"/>
      <c r="J134" s="323"/>
      <c r="K134" s="323"/>
      <c r="L134" s="323"/>
      <c r="M134" s="323"/>
      <c r="N134" s="321"/>
      <c r="O134" s="282"/>
    </row>
    <row r="135" spans="1:15" s="186" customFormat="1" ht="13.5" thickBot="1">
      <c r="A135" s="423"/>
      <c r="B135" s="326"/>
      <c r="C135" s="326"/>
      <c r="D135" s="326"/>
      <c r="E135" s="326"/>
      <c r="F135" s="326"/>
      <c r="G135" s="326"/>
      <c r="H135" s="326"/>
      <c r="I135" s="326"/>
      <c r="J135" s="326"/>
      <c r="K135" s="326"/>
      <c r="L135" s="326"/>
      <c r="M135" s="326"/>
      <c r="N135" s="424"/>
      <c r="O135" s="282"/>
    </row>
    <row r="136" spans="1:15" s="186" customFormat="1" ht="13.5" thickBot="1">
      <c r="A136" s="328" t="s">
        <v>1</v>
      </c>
      <c r="B136" s="295" t="s">
        <v>59</v>
      </c>
      <c r="C136" s="296" t="s">
        <v>60</v>
      </c>
      <c r="D136" s="296" t="s">
        <v>61</v>
      </c>
      <c r="E136" s="296" t="s">
        <v>62</v>
      </c>
      <c r="F136" s="296" t="s">
        <v>63</v>
      </c>
      <c r="G136" s="296" t="s">
        <v>64</v>
      </c>
      <c r="H136" s="296" t="s">
        <v>65</v>
      </c>
      <c r="I136" s="296" t="s">
        <v>66</v>
      </c>
      <c r="J136" s="296" t="s">
        <v>67</v>
      </c>
      <c r="K136" s="296" t="s">
        <v>68</v>
      </c>
      <c r="L136" s="296" t="s">
        <v>4</v>
      </c>
      <c r="M136" s="297" t="s">
        <v>69</v>
      </c>
      <c r="N136" s="329" t="s">
        <v>75</v>
      </c>
      <c r="O136" s="282"/>
    </row>
    <row r="137" spans="1:15" s="186" customFormat="1" ht="12.75">
      <c r="A137" s="333" t="s">
        <v>77</v>
      </c>
      <c r="B137" s="334" t="e">
        <f>+oldPMPM!B145</f>
        <v>#REF!</v>
      </c>
      <c r="C137" s="334" t="e">
        <f>+oldPMPM!C145</f>
        <v>#REF!</v>
      </c>
      <c r="D137" s="334" t="e">
        <f>+oldPMPM!D145</f>
        <v>#REF!</v>
      </c>
      <c r="E137" s="334" t="e">
        <f>+oldPMPM!E145</f>
        <v>#REF!</v>
      </c>
      <c r="F137" s="334" t="e">
        <f>+oldPMPM!F145</f>
        <v>#REF!</v>
      </c>
      <c r="G137" s="334" t="e">
        <f>+oldPMPM!G145</f>
        <v>#REF!</v>
      </c>
      <c r="H137" s="334" t="e">
        <f>+oldPMPM!H145</f>
        <v>#REF!</v>
      </c>
      <c r="I137" s="334" t="e">
        <f>+oldPMPM!I145</f>
        <v>#REF!</v>
      </c>
      <c r="J137" s="334" t="e">
        <f>+oldPMPM!J145</f>
        <v>#REF!</v>
      </c>
      <c r="K137" s="334" t="e">
        <f>+oldPMPM!K145</f>
        <v>#REF!</v>
      </c>
      <c r="L137" s="334" t="e">
        <f>+oldPMPM!L145</f>
        <v>#REF!</v>
      </c>
      <c r="M137" s="334" t="e">
        <f>+oldPMPM!M145</f>
        <v>#REF!</v>
      </c>
      <c r="N137" s="333" t="e">
        <f>SUM(B137:M137)</f>
        <v>#REF!</v>
      </c>
      <c r="O137" s="282"/>
    </row>
    <row r="138" spans="1:15" s="186" customFormat="1" ht="12.75">
      <c r="A138" s="335" t="s">
        <v>78</v>
      </c>
      <c r="B138" s="336" t="e">
        <f>+oldPMPM!B146</f>
        <v>#REF!</v>
      </c>
      <c r="C138" s="336" t="e">
        <f>+oldPMPM!C146</f>
        <v>#REF!</v>
      </c>
      <c r="D138" s="336" t="e">
        <f>+oldPMPM!D146</f>
        <v>#REF!</v>
      </c>
      <c r="E138" s="336" t="e">
        <f>+oldPMPM!E146</f>
        <v>#REF!</v>
      </c>
      <c r="F138" s="336" t="e">
        <f>+oldPMPM!F146</f>
        <v>#REF!</v>
      </c>
      <c r="G138" s="336" t="e">
        <f>+oldPMPM!G146</f>
        <v>#REF!</v>
      </c>
      <c r="H138" s="336" t="e">
        <f>+oldPMPM!H146</f>
        <v>#REF!</v>
      </c>
      <c r="I138" s="336" t="e">
        <f>+oldPMPM!I146</f>
        <v>#REF!</v>
      </c>
      <c r="J138" s="336" t="e">
        <f>+oldPMPM!J146</f>
        <v>#REF!</v>
      </c>
      <c r="K138" s="336" t="e">
        <f>+oldPMPM!K146</f>
        <v>#REF!</v>
      </c>
      <c r="L138" s="336" t="e">
        <f>+oldPMPM!L146</f>
        <v>#REF!</v>
      </c>
      <c r="M138" s="336" t="e">
        <f>+oldPMPM!M146</f>
        <v>#REF!</v>
      </c>
      <c r="N138" s="338" t="e">
        <f>SUM(B138:M138)</f>
        <v>#REF!</v>
      </c>
      <c r="O138" s="282"/>
    </row>
    <row r="139" spans="1:15" s="186" customFormat="1" ht="13.5" thickBot="1">
      <c r="A139" s="339" t="s">
        <v>79</v>
      </c>
      <c r="B139" s="340" t="e">
        <f>+oldPMPM!B147</f>
        <v>#REF!</v>
      </c>
      <c r="C139" s="340" t="e">
        <f>+oldPMPM!C147</f>
        <v>#REF!</v>
      </c>
      <c r="D139" s="340" t="e">
        <f>+oldPMPM!D147</f>
        <v>#REF!</v>
      </c>
      <c r="E139" s="340" t="e">
        <f>+oldPMPM!E147</f>
        <v>#REF!</v>
      </c>
      <c r="F139" s="340" t="e">
        <f>+oldPMPM!F147</f>
        <v>#REF!</v>
      </c>
      <c r="G139" s="340" t="e">
        <f>+oldPMPM!G147</f>
        <v>#REF!</v>
      </c>
      <c r="H139" s="340" t="e">
        <f>+oldPMPM!H147</f>
        <v>#REF!</v>
      </c>
      <c r="I139" s="340" t="e">
        <f>+oldPMPM!I147</f>
        <v>#REF!</v>
      </c>
      <c r="J139" s="340" t="e">
        <f>+oldPMPM!J147</f>
        <v>#REF!</v>
      </c>
      <c r="K139" s="340" t="e">
        <f>+oldPMPM!K147</f>
        <v>#REF!</v>
      </c>
      <c r="L139" s="340" t="e">
        <f>+oldPMPM!L147</f>
        <v>#REF!</v>
      </c>
      <c r="M139" s="340" t="e">
        <f>+oldPMPM!M147</f>
        <v>#REF!</v>
      </c>
      <c r="N139" s="342" t="e">
        <f>SUM(B139:M139)</f>
        <v>#REF!</v>
      </c>
      <c r="O139" s="282"/>
    </row>
    <row r="140" spans="1:15" s="186" customFormat="1" ht="13.5" thickTop="1">
      <c r="A140" s="330" t="s">
        <v>80</v>
      </c>
      <c r="B140" s="343" t="e">
        <f aca="true" t="shared" si="44" ref="B140:M140">SUM(B137:B139)</f>
        <v>#REF!</v>
      </c>
      <c r="C140" s="344" t="e">
        <f t="shared" si="44"/>
        <v>#REF!</v>
      </c>
      <c r="D140" s="344" t="e">
        <f t="shared" si="44"/>
        <v>#REF!</v>
      </c>
      <c r="E140" s="344" t="e">
        <f t="shared" si="44"/>
        <v>#REF!</v>
      </c>
      <c r="F140" s="344" t="e">
        <f t="shared" si="44"/>
        <v>#REF!</v>
      </c>
      <c r="G140" s="344" t="e">
        <f t="shared" si="44"/>
        <v>#REF!</v>
      </c>
      <c r="H140" s="344" t="e">
        <f t="shared" si="44"/>
        <v>#REF!</v>
      </c>
      <c r="I140" s="344" t="e">
        <f t="shared" si="44"/>
        <v>#REF!</v>
      </c>
      <c r="J140" s="344" t="e">
        <f t="shared" si="44"/>
        <v>#REF!</v>
      </c>
      <c r="K140" s="344" t="e">
        <f t="shared" si="44"/>
        <v>#REF!</v>
      </c>
      <c r="L140" s="344" t="e">
        <f t="shared" si="44"/>
        <v>#REF!</v>
      </c>
      <c r="M140" s="345" t="e">
        <f t="shared" si="44"/>
        <v>#REF!</v>
      </c>
      <c r="N140" s="425" t="e">
        <f>SUM(B140:M140)</f>
        <v>#REF!</v>
      </c>
      <c r="O140" s="282"/>
    </row>
    <row r="141" spans="1:15" s="186" customFormat="1" ht="12.75">
      <c r="A141" s="346" t="s">
        <v>89</v>
      </c>
      <c r="B141" s="347" t="e">
        <f aca="true" t="shared" si="45" ref="B141:M141">B140/B130</f>
        <v>#REF!</v>
      </c>
      <c r="C141" s="348" t="e">
        <f t="shared" si="45"/>
        <v>#REF!</v>
      </c>
      <c r="D141" s="348" t="e">
        <f t="shared" si="45"/>
        <v>#REF!</v>
      </c>
      <c r="E141" s="348" t="e">
        <f t="shared" si="45"/>
        <v>#REF!</v>
      </c>
      <c r="F141" s="348" t="e">
        <f t="shared" si="45"/>
        <v>#REF!</v>
      </c>
      <c r="G141" s="348" t="e">
        <f t="shared" si="45"/>
        <v>#REF!</v>
      </c>
      <c r="H141" s="348" t="e">
        <f t="shared" si="45"/>
        <v>#REF!</v>
      </c>
      <c r="I141" s="348" t="e">
        <f t="shared" si="45"/>
        <v>#REF!</v>
      </c>
      <c r="J141" s="348" t="e">
        <f t="shared" si="45"/>
        <v>#REF!</v>
      </c>
      <c r="K141" s="348" t="e">
        <f t="shared" si="45"/>
        <v>#REF!</v>
      </c>
      <c r="L141" s="348" t="e">
        <f t="shared" si="45"/>
        <v>#REF!</v>
      </c>
      <c r="M141" s="349" t="e">
        <f t="shared" si="45"/>
        <v>#REF!</v>
      </c>
      <c r="N141" s="350" t="e">
        <f>AVERAGE(B141:M141)</f>
        <v>#REF!</v>
      </c>
      <c r="O141" s="351"/>
    </row>
    <row r="142" spans="1:15" s="186" customFormat="1" ht="12.75">
      <c r="A142" s="357" t="s">
        <v>83</v>
      </c>
      <c r="B142" s="358" t="e">
        <f aca="true" t="shared" si="46" ref="B142:M142">IF(B140=0,0,B137/B140)</f>
        <v>#REF!</v>
      </c>
      <c r="C142" s="359" t="e">
        <f t="shared" si="46"/>
        <v>#REF!</v>
      </c>
      <c r="D142" s="359" t="e">
        <f t="shared" si="46"/>
        <v>#REF!</v>
      </c>
      <c r="E142" s="359" t="e">
        <f t="shared" si="46"/>
        <v>#REF!</v>
      </c>
      <c r="F142" s="359" t="e">
        <f t="shared" si="46"/>
        <v>#REF!</v>
      </c>
      <c r="G142" s="359" t="e">
        <f t="shared" si="46"/>
        <v>#REF!</v>
      </c>
      <c r="H142" s="359" t="e">
        <f t="shared" si="46"/>
        <v>#REF!</v>
      </c>
      <c r="I142" s="359" t="e">
        <f t="shared" si="46"/>
        <v>#REF!</v>
      </c>
      <c r="J142" s="359" t="e">
        <f t="shared" si="46"/>
        <v>#REF!</v>
      </c>
      <c r="K142" s="359" t="e">
        <f t="shared" si="46"/>
        <v>#REF!</v>
      </c>
      <c r="L142" s="359" t="e">
        <f t="shared" si="46"/>
        <v>#REF!</v>
      </c>
      <c r="M142" s="360" t="e">
        <f t="shared" si="46"/>
        <v>#REF!</v>
      </c>
      <c r="N142" s="361" t="e">
        <f>AVERAGE(B142:M142)</f>
        <v>#REF!</v>
      </c>
      <c r="O142" s="282"/>
    </row>
    <row r="143" spans="1:15" s="186" customFormat="1" ht="12.75">
      <c r="A143" s="335" t="s">
        <v>84</v>
      </c>
      <c r="B143" s="362" t="e">
        <f aca="true" t="shared" si="47" ref="B143:M143">IF(B142=0,0,B138/B140)</f>
        <v>#REF!</v>
      </c>
      <c r="C143" s="363" t="e">
        <f t="shared" si="47"/>
        <v>#REF!</v>
      </c>
      <c r="D143" s="363" t="e">
        <f t="shared" si="47"/>
        <v>#REF!</v>
      </c>
      <c r="E143" s="363" t="e">
        <f t="shared" si="47"/>
        <v>#REF!</v>
      </c>
      <c r="F143" s="363" t="e">
        <f t="shared" si="47"/>
        <v>#REF!</v>
      </c>
      <c r="G143" s="363" t="e">
        <f t="shared" si="47"/>
        <v>#REF!</v>
      </c>
      <c r="H143" s="363" t="e">
        <f t="shared" si="47"/>
        <v>#REF!</v>
      </c>
      <c r="I143" s="363" t="e">
        <f t="shared" si="47"/>
        <v>#REF!</v>
      </c>
      <c r="J143" s="363" t="e">
        <f t="shared" si="47"/>
        <v>#REF!</v>
      </c>
      <c r="K143" s="363" t="e">
        <f t="shared" si="47"/>
        <v>#REF!</v>
      </c>
      <c r="L143" s="363" t="e">
        <f t="shared" si="47"/>
        <v>#REF!</v>
      </c>
      <c r="M143" s="364" t="e">
        <f t="shared" si="47"/>
        <v>#REF!</v>
      </c>
      <c r="N143" s="365" t="e">
        <f>AVERAGE(B143:M143)</f>
        <v>#REF!</v>
      </c>
      <c r="O143" s="282"/>
    </row>
    <row r="144" spans="1:15" s="186" customFormat="1" ht="13.5" thickBot="1">
      <c r="A144" s="366" t="s">
        <v>85</v>
      </c>
      <c r="B144" s="367" t="e">
        <f aca="true" t="shared" si="48" ref="B144:M144">IF(B143=0,0,B139/B140)</f>
        <v>#REF!</v>
      </c>
      <c r="C144" s="368" t="e">
        <f t="shared" si="48"/>
        <v>#REF!</v>
      </c>
      <c r="D144" s="368" t="e">
        <f t="shared" si="48"/>
        <v>#REF!</v>
      </c>
      <c r="E144" s="368" t="e">
        <f t="shared" si="48"/>
        <v>#REF!</v>
      </c>
      <c r="F144" s="368" t="e">
        <f t="shared" si="48"/>
        <v>#REF!</v>
      </c>
      <c r="G144" s="368" t="e">
        <f t="shared" si="48"/>
        <v>#REF!</v>
      </c>
      <c r="H144" s="368" t="e">
        <f t="shared" si="48"/>
        <v>#REF!</v>
      </c>
      <c r="I144" s="368" t="e">
        <f t="shared" si="48"/>
        <v>#REF!</v>
      </c>
      <c r="J144" s="368" t="e">
        <f t="shared" si="48"/>
        <v>#REF!</v>
      </c>
      <c r="K144" s="368" t="e">
        <f t="shared" si="48"/>
        <v>#REF!</v>
      </c>
      <c r="L144" s="368" t="e">
        <f t="shared" si="48"/>
        <v>#REF!</v>
      </c>
      <c r="M144" s="369" t="e">
        <f t="shared" si="48"/>
        <v>#REF!</v>
      </c>
      <c r="N144" s="370" t="e">
        <f>AVERAGE(B144:M144)</f>
        <v>#REF!</v>
      </c>
      <c r="O144" s="282"/>
    </row>
  </sheetData>
  <sheetProtection password="C871" sheet="1" objects="1" scenarios="1"/>
  <mergeCells count="9">
    <mergeCell ref="A25:D25"/>
    <mergeCell ref="A30:B30"/>
    <mergeCell ref="C4:BD4"/>
    <mergeCell ref="A1:D1"/>
    <mergeCell ref="A9:A14"/>
    <mergeCell ref="A16:A22"/>
    <mergeCell ref="A6:A7"/>
    <mergeCell ref="A28:B28"/>
    <mergeCell ref="A29:B29"/>
  </mergeCells>
  <printOptions/>
  <pageMargins left="0.25" right="0.25" top="0.25" bottom="0.25" header="0.5" footer="0.5"/>
  <pageSetup fitToHeight="1" fitToWidth="1" orientation="landscape" scale="17" r:id="rId1"/>
</worksheet>
</file>

<file path=xl/worksheets/sheet6.xml><?xml version="1.0" encoding="utf-8"?>
<worksheet xmlns="http://schemas.openxmlformats.org/spreadsheetml/2006/main" xmlns:r="http://schemas.openxmlformats.org/officeDocument/2006/relationships">
  <sheetPr>
    <pageSetUpPr fitToPage="1"/>
  </sheetPr>
  <dimension ref="A1:BD61"/>
  <sheetViews>
    <sheetView zoomScale="75" zoomScaleNormal="75" zoomScalePageLayoutView="0" workbookViewId="0" topLeftCell="A14">
      <selection activeCell="I37" sqref="I37"/>
    </sheetView>
  </sheetViews>
  <sheetFormatPr defaultColWidth="9.140625" defaultRowHeight="12.75"/>
  <cols>
    <col min="1" max="1" width="35.140625" style="0" customWidth="1"/>
    <col min="2" max="2" width="14.28125" style="0" customWidth="1"/>
    <col min="3" max="3" width="14.00390625" style="0" customWidth="1"/>
    <col min="4" max="5" width="12.57421875" style="0" bestFit="1" customWidth="1"/>
    <col min="6" max="6" width="14.28125" style="0" bestFit="1" customWidth="1"/>
    <col min="7" max="7" width="18.7109375" style="0" bestFit="1" customWidth="1"/>
    <col min="8" max="8" width="20.28125" style="0" bestFit="1" customWidth="1"/>
    <col min="9" max="9" width="23.7109375" style="0" bestFit="1" customWidth="1"/>
    <col min="10" max="10" width="37.140625" style="0" bestFit="1" customWidth="1"/>
    <col min="11" max="11" width="31.00390625" style="0" bestFit="1" customWidth="1"/>
    <col min="12" max="12" width="26.8515625" style="0" bestFit="1" customWidth="1"/>
    <col min="13" max="13" width="27.421875" style="0" bestFit="1" customWidth="1"/>
  </cols>
  <sheetData>
    <row r="1" spans="1:14" s="432" customFormat="1" ht="16.5" thickBot="1">
      <c r="A1" s="975" t="s">
        <v>111</v>
      </c>
      <c r="B1" s="976"/>
      <c r="C1" s="976"/>
      <c r="D1" s="976"/>
      <c r="E1" s="977"/>
      <c r="F1" s="431"/>
      <c r="G1" s="431"/>
      <c r="H1" s="431"/>
      <c r="I1" s="431"/>
      <c r="J1" s="431"/>
      <c r="K1" s="431"/>
      <c r="L1" s="431"/>
      <c r="M1" s="431"/>
      <c r="N1" s="431"/>
    </row>
    <row r="3" ht="12.75">
      <c r="A3" s="176" t="s">
        <v>47</v>
      </c>
    </row>
    <row r="4" spans="1:2" ht="12.75">
      <c r="A4" s="177" t="s">
        <v>112</v>
      </c>
      <c r="B4" s="177"/>
    </row>
    <row r="5" spans="1:2" ht="12.75">
      <c r="A5" s="178" t="s">
        <v>113</v>
      </c>
      <c r="B5" s="178"/>
    </row>
    <row r="6" ht="12.75">
      <c r="A6" s="180"/>
    </row>
    <row r="7" ht="12.75">
      <c r="A7" s="176" t="s">
        <v>51</v>
      </c>
    </row>
    <row r="8" spans="1:3" ht="15.75">
      <c r="A8" s="978" t="s">
        <v>114</v>
      </c>
      <c r="B8" s="978"/>
      <c r="C8" s="979"/>
    </row>
    <row r="9" spans="1:4" ht="12.75">
      <c r="A9" s="980" t="s">
        <v>115</v>
      </c>
      <c r="B9" s="980"/>
      <c r="C9" s="980"/>
      <c r="D9" s="979"/>
    </row>
    <row r="10" ht="13.5" thickBot="1">
      <c r="A10" s="186"/>
    </row>
    <row r="11" spans="1:14" ht="16.5" thickTop="1">
      <c r="A11" s="433" t="s">
        <v>53</v>
      </c>
      <c r="B11" s="434"/>
      <c r="C11" s="434"/>
      <c r="D11" s="434"/>
      <c r="E11" s="434"/>
      <c r="F11" s="434"/>
      <c r="G11" s="434"/>
      <c r="H11" s="434"/>
      <c r="I11" s="434"/>
      <c r="J11" s="434"/>
      <c r="K11" s="434"/>
      <c r="L11" s="434"/>
      <c r="M11" s="434"/>
      <c r="N11" s="435"/>
    </row>
    <row r="12" spans="1:14" ht="12.75">
      <c r="A12" s="436"/>
      <c r="B12" s="188"/>
      <c r="C12" s="188"/>
      <c r="D12" s="188"/>
      <c r="E12" s="188"/>
      <c r="F12" s="188"/>
      <c r="G12" s="188"/>
      <c r="H12" s="188"/>
      <c r="I12" s="188"/>
      <c r="J12" s="188"/>
      <c r="K12" s="188"/>
      <c r="L12" s="188"/>
      <c r="M12" s="188"/>
      <c r="N12" s="437"/>
    </row>
    <row r="13" spans="1:14" ht="13.5" thickBot="1">
      <c r="A13" s="438" t="s">
        <v>116</v>
      </c>
      <c r="B13" s="439" t="s">
        <v>117</v>
      </c>
      <c r="C13" s="439" t="s">
        <v>118</v>
      </c>
      <c r="D13" s="439" t="s">
        <v>119</v>
      </c>
      <c r="E13" s="439" t="s">
        <v>120</v>
      </c>
      <c r="F13" s="439" t="s">
        <v>121</v>
      </c>
      <c r="G13" s="439" t="s">
        <v>122</v>
      </c>
      <c r="H13" s="439" t="s">
        <v>123</v>
      </c>
      <c r="I13" s="440" t="s">
        <v>124</v>
      </c>
      <c r="J13" s="439" t="s">
        <v>125</v>
      </c>
      <c r="K13" s="441" t="s">
        <v>126</v>
      </c>
      <c r="L13" s="442" t="s">
        <v>127</v>
      </c>
      <c r="M13" s="442" t="s">
        <v>128</v>
      </c>
      <c r="N13" s="437"/>
    </row>
    <row r="14" spans="1:14" ht="13.5" thickTop="1">
      <c r="A14" s="443" t="s">
        <v>129</v>
      </c>
      <c r="B14" s="219">
        <f>SUM('[4]Per User Per Month'!C9:N9)</f>
        <v>1381468</v>
      </c>
      <c r="C14" s="219">
        <f>SUM('[4]Per User Per Month'!O9:Z9)</f>
        <v>1666323</v>
      </c>
      <c r="D14" s="219">
        <f>SUM('[4]Per User Per Month'!AA9:AL9)</f>
        <v>1761279</v>
      </c>
      <c r="E14" s="219">
        <f>SUM('[4]Per User Per Month'!AM9:AX9)</f>
        <v>1874707</v>
      </c>
      <c r="F14" s="444">
        <f>E14/$E$17</f>
        <v>0.655561869360194</v>
      </c>
      <c r="G14" s="219">
        <f>SUM('[4]Per User Per Month'!AY9:BD9)</f>
        <v>935246</v>
      </c>
      <c r="H14" s="444">
        <f>G14/$G$17</f>
        <v>0.6546815619463359</v>
      </c>
      <c r="I14" s="445"/>
      <c r="J14" s="446">
        <v>2536494</v>
      </c>
      <c r="K14" s="447">
        <f>J14/$J$17</f>
        <v>0.8048378596117033</v>
      </c>
      <c r="L14" s="448">
        <v>1.33</v>
      </c>
      <c r="M14" s="448">
        <f>L14*J14</f>
        <v>3373537.02</v>
      </c>
      <c r="N14" s="437"/>
    </row>
    <row r="15" spans="1:14" ht="12.75">
      <c r="A15" s="443" t="s">
        <v>130</v>
      </c>
      <c r="B15" s="219">
        <f>SUM('[4]Per User Per Month'!C10:N10)</f>
        <v>5556</v>
      </c>
      <c r="C15" s="219">
        <f>SUM('[4]Per User Per Month'!O10:Z10)</f>
        <v>8936</v>
      </c>
      <c r="D15" s="219">
        <f>SUM('[4]Per User Per Month'!AA10:AL10)</f>
        <v>14974</v>
      </c>
      <c r="E15" s="219">
        <f>SUM('[4]Per User Per Month'!AM10:AX10)</f>
        <v>17275</v>
      </c>
      <c r="F15" s="444">
        <f>E15/$E$17</f>
        <v>0.006040854007158106</v>
      </c>
      <c r="G15" s="219">
        <f>SUM('[4]Per User Per Month'!AY10:BD10)</f>
        <v>8092</v>
      </c>
      <c r="H15" s="444">
        <f>G15/$G$17</f>
        <v>0.0056644810020783296</v>
      </c>
      <c r="I15" s="445"/>
      <c r="J15" s="449">
        <f>172168-24931</f>
        <v>147237</v>
      </c>
      <c r="K15" s="447">
        <f>J15/$J$17</f>
        <v>0.04671878267232186</v>
      </c>
      <c r="L15" s="450">
        <v>1.54</v>
      </c>
      <c r="M15" s="448">
        <f>L15*J15</f>
        <v>226744.98</v>
      </c>
      <c r="N15" s="437"/>
    </row>
    <row r="16" spans="1:14" ht="13.5" thickBot="1">
      <c r="A16" s="451" t="s">
        <v>131</v>
      </c>
      <c r="B16" s="452">
        <f>SUM('[4]Per User Per Month'!C11:N11)</f>
        <v>859184</v>
      </c>
      <c r="C16" s="452">
        <f>SUM('[4]Per User Per Month'!O11:Z11)</f>
        <v>941596</v>
      </c>
      <c r="D16" s="452">
        <f>SUM('[4]Per User Per Month'!AA11:AL11)</f>
        <v>944790</v>
      </c>
      <c r="E16" s="452">
        <f>SUM('[4]Per User Per Month'!AM11:AX11)</f>
        <v>967713</v>
      </c>
      <c r="F16" s="453">
        <f>E16/$E$17</f>
        <v>0.3383972766326479</v>
      </c>
      <c r="G16" s="452">
        <f>SUM('[4]Per User Per Month'!AY11:BD11)</f>
        <v>485213</v>
      </c>
      <c r="H16" s="453">
        <f>G16/$G$17</f>
        <v>0.33965395705158585</v>
      </c>
      <c r="I16" s="454"/>
      <c r="J16" s="455">
        <v>467828</v>
      </c>
      <c r="K16" s="456">
        <f>J16/$J$17</f>
        <v>0.14844335771597486</v>
      </c>
      <c r="L16" s="457">
        <v>21.209</v>
      </c>
      <c r="M16" s="457">
        <f>L16*J16</f>
        <v>9922164.052</v>
      </c>
      <c r="N16" s="437"/>
    </row>
    <row r="17" spans="1:14" ht="16.5" thickTop="1">
      <c r="A17" s="458" t="s">
        <v>0</v>
      </c>
      <c r="B17" s="219">
        <f aca="true" t="shared" si="0" ref="B17:H17">SUM(B14:B16)</f>
        <v>2246208</v>
      </c>
      <c r="C17" s="219">
        <f t="shared" si="0"/>
        <v>2616855</v>
      </c>
      <c r="D17" s="219">
        <f t="shared" si="0"/>
        <v>2721043</v>
      </c>
      <c r="E17" s="219">
        <f t="shared" si="0"/>
        <v>2859695</v>
      </c>
      <c r="F17" s="220">
        <f t="shared" si="0"/>
        <v>1</v>
      </c>
      <c r="G17" s="219">
        <f t="shared" si="0"/>
        <v>1428551</v>
      </c>
      <c r="H17" s="220">
        <f t="shared" si="0"/>
        <v>1</v>
      </c>
      <c r="I17" s="459">
        <f>E17*1.05</f>
        <v>3002679.75</v>
      </c>
      <c r="J17" s="446">
        <f>SUM(J14:J16)</f>
        <v>3151559</v>
      </c>
      <c r="K17" s="460">
        <f>SUM(K14:K16)</f>
        <v>1</v>
      </c>
      <c r="L17" s="192">
        <f>IF(J17=0,0,M17/J17)</f>
        <v>4.290716452397051</v>
      </c>
      <c r="M17" s="224">
        <f>SUM(M14:M16)</f>
        <v>13522446.052</v>
      </c>
      <c r="N17" s="437"/>
    </row>
    <row r="18" spans="1:14" ht="15.75">
      <c r="A18" s="458"/>
      <c r="B18" s="219"/>
      <c r="C18" s="219"/>
      <c r="D18" s="219"/>
      <c r="E18" s="219"/>
      <c r="F18" s="220"/>
      <c r="G18" s="219"/>
      <c r="H18" s="220"/>
      <c r="I18" s="461"/>
      <c r="J18" s="446"/>
      <c r="K18" s="223"/>
      <c r="L18" s="192"/>
      <c r="M18" s="224"/>
      <c r="N18" s="437"/>
    </row>
    <row r="19" spans="1:14" ht="15.75">
      <c r="A19" s="458"/>
      <c r="B19" s="219"/>
      <c r="C19" s="219"/>
      <c r="D19" s="219"/>
      <c r="E19" s="219"/>
      <c r="F19" s="220"/>
      <c r="G19" s="219"/>
      <c r="H19" s="220"/>
      <c r="I19" s="461"/>
      <c r="J19" s="462" t="s">
        <v>132</v>
      </c>
      <c r="K19" s="223"/>
      <c r="L19" s="192"/>
      <c r="M19" s="224"/>
      <c r="N19" s="437"/>
    </row>
    <row r="20" spans="1:14" ht="15.75">
      <c r="A20" s="458"/>
      <c r="B20" s="219"/>
      <c r="C20" s="219"/>
      <c r="D20" s="219"/>
      <c r="E20" s="219"/>
      <c r="F20" s="220"/>
      <c r="G20" s="219"/>
      <c r="H20" s="220"/>
      <c r="I20" s="220"/>
      <c r="J20" s="463">
        <v>3151559</v>
      </c>
      <c r="K20" s="223"/>
      <c r="L20" s="192"/>
      <c r="M20" s="224"/>
      <c r="N20" s="437"/>
    </row>
    <row r="21" spans="1:14" ht="13.5" thickBot="1">
      <c r="A21" s="464"/>
      <c r="B21" s="465"/>
      <c r="C21" s="465"/>
      <c r="D21" s="465"/>
      <c r="E21" s="465"/>
      <c r="F21" s="465"/>
      <c r="G21" s="465"/>
      <c r="H21" s="465"/>
      <c r="I21" s="465"/>
      <c r="J21" s="466" t="str">
        <f>IF(J17=J20,"Successful Entry","Incomplete - Doesn't Match CoPA Projection")</f>
        <v>Successful Entry</v>
      </c>
      <c r="K21" s="465"/>
      <c r="L21" s="465"/>
      <c r="M21" s="465"/>
      <c r="N21" s="467"/>
    </row>
    <row r="22" ht="13.5" thickTop="1"/>
    <row r="23" spans="1:14" ht="15.75">
      <c r="A23" s="281" t="s">
        <v>86</v>
      </c>
      <c r="B23" s="468"/>
      <c r="C23" s="468"/>
      <c r="D23" s="468"/>
      <c r="E23" s="468"/>
      <c r="F23" s="468"/>
      <c r="G23" s="468"/>
      <c r="H23" s="468"/>
      <c r="I23" s="468"/>
      <c r="J23" s="468"/>
      <c r="K23" s="468"/>
      <c r="L23" s="468"/>
      <c r="M23" s="468"/>
      <c r="N23" s="468"/>
    </row>
    <row r="24" spans="1:14" ht="12.75">
      <c r="A24" s="283"/>
      <c r="B24" s="468"/>
      <c r="C24" s="468"/>
      <c r="D24" s="468"/>
      <c r="E24" s="468"/>
      <c r="F24" s="468"/>
      <c r="G24" s="468"/>
      <c r="H24" s="468"/>
      <c r="I24" s="468"/>
      <c r="J24" s="468"/>
      <c r="K24" s="468"/>
      <c r="L24" s="468"/>
      <c r="M24" s="468"/>
      <c r="N24" s="468"/>
    </row>
    <row r="25" spans="1:14" ht="13.5" thickBot="1">
      <c r="A25" s="469" t="s">
        <v>116</v>
      </c>
      <c r="B25" s="470" t="s">
        <v>117</v>
      </c>
      <c r="C25" s="470" t="s">
        <v>118</v>
      </c>
      <c r="D25" s="470" t="s">
        <v>119</v>
      </c>
      <c r="E25" s="470" t="s">
        <v>120</v>
      </c>
      <c r="F25" s="470" t="s">
        <v>121</v>
      </c>
      <c r="G25" s="471" t="s">
        <v>122</v>
      </c>
      <c r="H25" s="471" t="s">
        <v>123</v>
      </c>
      <c r="I25" s="472" t="s">
        <v>124</v>
      </c>
      <c r="J25" s="470" t="s">
        <v>133</v>
      </c>
      <c r="K25" s="473" t="s">
        <v>134</v>
      </c>
      <c r="L25" s="474" t="s">
        <v>135</v>
      </c>
      <c r="M25" s="474" t="s">
        <v>136</v>
      </c>
      <c r="N25" s="468"/>
    </row>
    <row r="26" spans="1:14" ht="13.5" thickTop="1">
      <c r="A26" s="475" t="s">
        <v>129</v>
      </c>
      <c r="B26" s="315">
        <f aca="true" t="shared" si="1" ref="B26:E28">B14</f>
        <v>1381468</v>
      </c>
      <c r="C26" s="315">
        <f t="shared" si="1"/>
        <v>1666323</v>
      </c>
      <c r="D26" s="315">
        <f t="shared" si="1"/>
        <v>1761279</v>
      </c>
      <c r="E26" s="476">
        <f t="shared" si="1"/>
        <v>1874707</v>
      </c>
      <c r="F26" s="477">
        <f>E26/$E$29</f>
        <v>0.655561869360194</v>
      </c>
      <c r="G26" s="476">
        <f>G14</f>
        <v>935246</v>
      </c>
      <c r="H26" s="477">
        <f>G26/$G$29</f>
        <v>0.6546815619463359</v>
      </c>
      <c r="I26" s="478"/>
      <c r="J26" s="479" t="e">
        <f>+OldPlanning!S176</f>
        <v>#REF!</v>
      </c>
      <c r="K26" s="480" t="e">
        <f>J26/J32</f>
        <v>#REF!</v>
      </c>
      <c r="L26" s="481" t="e">
        <f>+OldPlanning!S213</f>
        <v>#REF!</v>
      </c>
      <c r="M26" s="482" t="e">
        <f>L26*J26</f>
        <v>#REF!</v>
      </c>
      <c r="N26" s="468"/>
    </row>
    <row r="27" spans="1:14" ht="12.75">
      <c r="A27" s="475" t="s">
        <v>130</v>
      </c>
      <c r="B27" s="315">
        <f t="shared" si="1"/>
        <v>5556</v>
      </c>
      <c r="C27" s="315">
        <f t="shared" si="1"/>
        <v>8936</v>
      </c>
      <c r="D27" s="315">
        <f t="shared" si="1"/>
        <v>14974</v>
      </c>
      <c r="E27" s="476">
        <f t="shared" si="1"/>
        <v>17275</v>
      </c>
      <c r="F27" s="477">
        <f>E27/$E$29</f>
        <v>0.006040854007158106</v>
      </c>
      <c r="G27" s="476">
        <f>G15</f>
        <v>8092</v>
      </c>
      <c r="H27" s="477">
        <f>G27/$G$29</f>
        <v>0.0056644810020783296</v>
      </c>
      <c r="I27" s="478"/>
      <c r="J27" s="479" t="e">
        <f>+OldPlanning!S177</f>
        <v>#REF!</v>
      </c>
      <c r="K27" s="480" t="e">
        <f>J27/$J$32</f>
        <v>#REF!</v>
      </c>
      <c r="L27" s="481" t="e">
        <f>+OldPlanning!S214</f>
        <v>#REF!</v>
      </c>
      <c r="M27" s="482" t="e">
        <f>L27*J27</f>
        <v>#REF!</v>
      </c>
      <c r="N27" s="468"/>
    </row>
    <row r="28" spans="1:14" ht="13.5" thickBot="1">
      <c r="A28" s="483" t="s">
        <v>137</v>
      </c>
      <c r="B28" s="484">
        <f t="shared" si="1"/>
        <v>859184</v>
      </c>
      <c r="C28" s="484">
        <f t="shared" si="1"/>
        <v>941596</v>
      </c>
      <c r="D28" s="484">
        <f t="shared" si="1"/>
        <v>944790</v>
      </c>
      <c r="E28" s="485">
        <f t="shared" si="1"/>
        <v>967713</v>
      </c>
      <c r="F28" s="486">
        <f>E28/$E$29</f>
        <v>0.3383972766326479</v>
      </c>
      <c r="G28" s="485">
        <f>G16</f>
        <v>485213</v>
      </c>
      <c r="H28" s="486">
        <f>G28/$G$29</f>
        <v>0.33965395705158585</v>
      </c>
      <c r="I28" s="487"/>
      <c r="J28" s="488" t="e">
        <f>+OldPlanning!S178</f>
        <v>#REF!</v>
      </c>
      <c r="K28" s="480" t="e">
        <f>J28/$J$32</f>
        <v>#REF!</v>
      </c>
      <c r="L28" s="489" t="e">
        <f>+OldPlanning!S215</f>
        <v>#REF!</v>
      </c>
      <c r="M28" s="490" t="e">
        <f>L28*J28</f>
        <v>#REF!</v>
      </c>
      <c r="N28" s="468"/>
    </row>
    <row r="29" spans="1:14" ht="16.5" thickTop="1">
      <c r="A29" s="491" t="s">
        <v>0</v>
      </c>
      <c r="B29" s="476">
        <f aca="true" t="shared" si="2" ref="B29:H29">SUM(B26:B28)</f>
        <v>2246208</v>
      </c>
      <c r="C29" s="476">
        <f t="shared" si="2"/>
        <v>2616855</v>
      </c>
      <c r="D29" s="476">
        <f t="shared" si="2"/>
        <v>2721043</v>
      </c>
      <c r="E29" s="476">
        <f t="shared" si="2"/>
        <v>2859695</v>
      </c>
      <c r="F29" s="492">
        <f t="shared" si="2"/>
        <v>1</v>
      </c>
      <c r="G29" s="476">
        <f t="shared" si="2"/>
        <v>1428551</v>
      </c>
      <c r="H29" s="492">
        <f t="shared" si="2"/>
        <v>1</v>
      </c>
      <c r="I29" s="493">
        <f>E29*1.05</f>
        <v>3002679.75</v>
      </c>
      <c r="J29" s="1" t="e">
        <f>SUM(J26:J28)</f>
        <v>#REF!</v>
      </c>
      <c r="K29" s="494" t="e">
        <f>SUM(K26:K28)</f>
        <v>#REF!</v>
      </c>
      <c r="L29" s="495" t="e">
        <f>IF(J29=0,0,M29/J29)</f>
        <v>#REF!</v>
      </c>
      <c r="M29" s="496" t="e">
        <f>SUM(M26:M28)</f>
        <v>#REF!</v>
      </c>
      <c r="N29" s="468"/>
    </row>
    <row r="30" spans="1:14" ht="15.75">
      <c r="A30" s="491"/>
      <c r="B30" s="476"/>
      <c r="C30" s="476"/>
      <c r="D30" s="476"/>
      <c r="E30" s="476"/>
      <c r="F30" s="492"/>
      <c r="G30" s="476"/>
      <c r="H30" s="492"/>
      <c r="I30" s="493"/>
      <c r="J30" s="1"/>
      <c r="K30" s="319"/>
      <c r="L30" s="320"/>
      <c r="M30" s="321"/>
      <c r="N30" s="468"/>
    </row>
    <row r="31" spans="1:12" ht="12.75">
      <c r="A31" s="491"/>
      <c r="B31" s="476"/>
      <c r="C31" s="476"/>
      <c r="D31" s="476"/>
      <c r="E31" s="476"/>
      <c r="F31" s="492"/>
      <c r="G31" s="476"/>
      <c r="H31" s="492"/>
      <c r="I31" s="493"/>
      <c r="J31" s="497" t="s">
        <v>138</v>
      </c>
      <c r="K31" s="319"/>
      <c r="L31" s="468"/>
    </row>
    <row r="32" spans="1:14" ht="12.75">
      <c r="A32" s="491"/>
      <c r="B32" s="476"/>
      <c r="C32" s="476"/>
      <c r="D32" s="476"/>
      <c r="E32" s="476"/>
      <c r="F32" s="476"/>
      <c r="G32" s="476"/>
      <c r="H32" s="476"/>
      <c r="J32" s="498">
        <v>3151559</v>
      </c>
      <c r="K32" s="476"/>
      <c r="L32" s="499"/>
      <c r="M32" s="499"/>
      <c r="N32" s="468"/>
    </row>
    <row r="33" ht="12.75">
      <c r="J33" s="500" t="e">
        <f>IF(J29=J32,"Successful Entry","Incomplete - Doesn't Match CoPA Projection")</f>
        <v>#REF!</v>
      </c>
    </row>
    <row r="34" spans="1:14" ht="15.75">
      <c r="A34" s="281" t="s">
        <v>90</v>
      </c>
      <c r="B34" s="468"/>
      <c r="C34" s="468"/>
      <c r="D34" s="468"/>
      <c r="E34" s="468"/>
      <c r="F34" s="468"/>
      <c r="G34" s="468"/>
      <c r="H34" s="468"/>
      <c r="I34" s="468"/>
      <c r="J34" s="468"/>
      <c r="K34" s="468"/>
      <c r="L34" s="468"/>
      <c r="M34" s="468"/>
      <c r="N34" s="468"/>
    </row>
    <row r="35" spans="1:14" ht="12.75">
      <c r="A35" s="283"/>
      <c r="B35" s="468"/>
      <c r="C35" s="468"/>
      <c r="D35" s="468"/>
      <c r="E35" s="468"/>
      <c r="F35" s="468"/>
      <c r="G35" s="468"/>
      <c r="H35" s="468"/>
      <c r="I35" s="468"/>
      <c r="J35" s="468"/>
      <c r="K35" s="468"/>
      <c r="L35" s="468"/>
      <c r="M35" s="468"/>
      <c r="N35" s="468"/>
    </row>
    <row r="36" spans="1:14" ht="13.5" thickBot="1">
      <c r="A36" s="469" t="s">
        <v>116</v>
      </c>
      <c r="B36" s="470" t="s">
        <v>117</v>
      </c>
      <c r="C36" s="470" t="s">
        <v>118</v>
      </c>
      <c r="D36" s="470" t="s">
        <v>119</v>
      </c>
      <c r="E36" s="470" t="s">
        <v>120</v>
      </c>
      <c r="F36" s="470" t="s">
        <v>121</v>
      </c>
      <c r="G36" s="471" t="s">
        <v>122</v>
      </c>
      <c r="H36" s="471" t="s">
        <v>123</v>
      </c>
      <c r="I36" s="470" t="s">
        <v>133</v>
      </c>
      <c r="J36" s="470" t="s">
        <v>139</v>
      </c>
      <c r="K36" s="473" t="s">
        <v>140</v>
      </c>
      <c r="L36" s="474" t="s">
        <v>141</v>
      </c>
      <c r="M36" s="474" t="s">
        <v>142</v>
      </c>
      <c r="N36" s="468"/>
    </row>
    <row r="37" spans="1:14" ht="13.5" thickTop="1">
      <c r="A37" s="475" t="s">
        <v>129</v>
      </c>
      <c r="B37" s="315">
        <f aca="true" t="shared" si="3" ref="B37:E39">B14</f>
        <v>1381468</v>
      </c>
      <c r="C37" s="315">
        <f t="shared" si="3"/>
        <v>1666323</v>
      </c>
      <c r="D37" s="315">
        <f t="shared" si="3"/>
        <v>1761279</v>
      </c>
      <c r="E37" s="476">
        <f t="shared" si="3"/>
        <v>1874707</v>
      </c>
      <c r="F37" s="477">
        <f>E37/$E$40</f>
        <v>0.655561869360194</v>
      </c>
      <c r="G37" s="476">
        <f>G14</f>
        <v>935246</v>
      </c>
      <c r="H37" s="477">
        <f>G37/$G$40</f>
        <v>0.6546815619463359</v>
      </c>
      <c r="I37" s="501" t="e">
        <f>J26</f>
        <v>#REF!</v>
      </c>
      <c r="J37" s="502" t="e">
        <f>+OldPlanning!U176</f>
        <v>#REF!</v>
      </c>
      <c r="K37" s="480" t="e">
        <f>J37/J43</f>
        <v>#REF!</v>
      </c>
      <c r="L37" s="503" t="e">
        <f>+OldPlanning!U213</f>
        <v>#REF!</v>
      </c>
      <c r="M37" s="482" t="e">
        <f>L37*J37</f>
        <v>#REF!</v>
      </c>
      <c r="N37" s="468"/>
    </row>
    <row r="38" spans="1:14" ht="12.75">
      <c r="A38" s="475" t="s">
        <v>130</v>
      </c>
      <c r="B38" s="315">
        <f t="shared" si="3"/>
        <v>5556</v>
      </c>
      <c r="C38" s="315">
        <f t="shared" si="3"/>
        <v>8936</v>
      </c>
      <c r="D38" s="315">
        <f t="shared" si="3"/>
        <v>14974</v>
      </c>
      <c r="E38" s="476">
        <f t="shared" si="3"/>
        <v>17275</v>
      </c>
      <c r="F38" s="477">
        <f>E38/$E$40</f>
        <v>0.006040854007158106</v>
      </c>
      <c r="G38" s="476">
        <f>G15</f>
        <v>8092</v>
      </c>
      <c r="H38" s="477">
        <f>G38/$G$40</f>
        <v>0.0056644810020783296</v>
      </c>
      <c r="I38" s="501" t="e">
        <f>J27</f>
        <v>#REF!</v>
      </c>
      <c r="J38" s="504" t="e">
        <f>+OldPlanning!U177</f>
        <v>#REF!</v>
      </c>
      <c r="K38" s="480" t="e">
        <f>J38/$J43</f>
        <v>#REF!</v>
      </c>
      <c r="L38" s="505" t="e">
        <f>+OldPlanning!U214</f>
        <v>#REF!</v>
      </c>
      <c r="M38" s="482" t="e">
        <f>L38*J38</f>
        <v>#REF!</v>
      </c>
      <c r="N38" s="468"/>
    </row>
    <row r="39" spans="1:14" ht="13.5" thickBot="1">
      <c r="A39" s="483" t="s">
        <v>137</v>
      </c>
      <c r="B39" s="484">
        <f t="shared" si="3"/>
        <v>859184</v>
      </c>
      <c r="C39" s="484">
        <f t="shared" si="3"/>
        <v>941596</v>
      </c>
      <c r="D39" s="484">
        <f t="shared" si="3"/>
        <v>944790</v>
      </c>
      <c r="E39" s="485">
        <f t="shared" si="3"/>
        <v>967713</v>
      </c>
      <c r="F39" s="486">
        <f>E39/$E$40</f>
        <v>0.3383972766326479</v>
      </c>
      <c r="G39" s="485">
        <f>G16</f>
        <v>485213</v>
      </c>
      <c r="H39" s="486">
        <f>G39/$G$40</f>
        <v>0.33965395705158585</v>
      </c>
      <c r="I39" s="506" t="e">
        <f>J28</f>
        <v>#REF!</v>
      </c>
      <c r="J39" s="507" t="e">
        <f>+OldPlanning!U178</f>
        <v>#REF!</v>
      </c>
      <c r="K39" s="480" t="e">
        <f>J39/$J43</f>
        <v>#REF!</v>
      </c>
      <c r="L39" s="508" t="e">
        <f>+OldPlanning!U215</f>
        <v>#REF!</v>
      </c>
      <c r="M39" s="490" t="e">
        <f>L39*J39</f>
        <v>#REF!</v>
      </c>
      <c r="N39" s="468"/>
    </row>
    <row r="40" spans="1:14" ht="16.5" thickTop="1">
      <c r="A40" s="491" t="s">
        <v>0</v>
      </c>
      <c r="B40" s="476">
        <f aca="true" t="shared" si="4" ref="B40:H40">SUM(B37:B39)</f>
        <v>2246208</v>
      </c>
      <c r="C40" s="476">
        <f t="shared" si="4"/>
        <v>2616855</v>
      </c>
      <c r="D40" s="476">
        <f t="shared" si="4"/>
        <v>2721043</v>
      </c>
      <c r="E40" s="476">
        <f t="shared" si="4"/>
        <v>2859695</v>
      </c>
      <c r="F40" s="492">
        <f t="shared" si="4"/>
        <v>1</v>
      </c>
      <c r="G40" s="476">
        <f t="shared" si="4"/>
        <v>1428551</v>
      </c>
      <c r="H40" s="492">
        <f t="shared" si="4"/>
        <v>1</v>
      </c>
      <c r="I40" s="476" t="e">
        <f>J29</f>
        <v>#REF!</v>
      </c>
      <c r="J40" s="476" t="e">
        <f>SUM(J37:J39)</f>
        <v>#REF!</v>
      </c>
      <c r="K40" s="494" t="e">
        <f>SUM(K37:K39)</f>
        <v>#REF!</v>
      </c>
      <c r="L40" s="495" t="e">
        <f>IF(J40=0,0,M40/J40)</f>
        <v>#REF!</v>
      </c>
      <c r="M40" s="496" t="e">
        <f>SUM(M37:M39)</f>
        <v>#REF!</v>
      </c>
      <c r="N40" s="468"/>
    </row>
    <row r="41" spans="1:14" ht="15.75">
      <c r="A41" s="491"/>
      <c r="B41" s="476"/>
      <c r="C41" s="476"/>
      <c r="D41" s="476"/>
      <c r="E41" s="476"/>
      <c r="F41" s="492"/>
      <c r="G41" s="476"/>
      <c r="H41" s="492"/>
      <c r="I41" s="501"/>
      <c r="J41" s="1"/>
      <c r="K41" s="319"/>
      <c r="L41" s="320"/>
      <c r="M41" s="321"/>
      <c r="N41" s="468"/>
    </row>
    <row r="42" spans="1:14" ht="15.75">
      <c r="A42" s="491"/>
      <c r="B42" s="476"/>
      <c r="C42" s="476"/>
      <c r="D42" s="476"/>
      <c r="E42" s="476"/>
      <c r="F42" s="492"/>
      <c r="G42" s="476"/>
      <c r="H42" s="492"/>
      <c r="I42" s="501"/>
      <c r="J42" s="509" t="s">
        <v>143</v>
      </c>
      <c r="K42" s="319"/>
      <c r="L42" s="320"/>
      <c r="M42" s="321"/>
      <c r="N42" s="468"/>
    </row>
    <row r="43" spans="1:14" ht="12.75">
      <c r="A43" s="491"/>
      <c r="B43" s="476"/>
      <c r="C43" s="476"/>
      <c r="D43" s="476"/>
      <c r="E43" s="476"/>
      <c r="F43" s="476"/>
      <c r="G43" s="476"/>
      <c r="H43" s="476"/>
      <c r="I43" s="476"/>
      <c r="J43" s="498">
        <v>3315440</v>
      </c>
      <c r="K43" s="476"/>
      <c r="L43" s="499"/>
      <c r="M43" s="499"/>
      <c r="N43" s="468"/>
    </row>
    <row r="44" ht="12.75">
      <c r="J44" s="500" t="e">
        <f>IF(J40=J43,"Successful Entry","Incomplete - Doesn't Match CoPA Projection")</f>
        <v>#REF!</v>
      </c>
    </row>
    <row r="45" spans="1:14" ht="15.75">
      <c r="A45" s="281" t="s">
        <v>144</v>
      </c>
      <c r="B45" s="468"/>
      <c r="C45" s="468"/>
      <c r="D45" s="468"/>
      <c r="E45" s="468"/>
      <c r="F45" s="468"/>
      <c r="G45" s="468"/>
      <c r="H45" s="468"/>
      <c r="I45" s="468"/>
      <c r="J45" s="468"/>
      <c r="K45" s="468"/>
      <c r="L45" s="468"/>
      <c r="M45" s="468"/>
      <c r="N45" s="468"/>
    </row>
    <row r="46" spans="1:14" ht="12.75">
      <c r="A46" s="283"/>
      <c r="B46" s="468"/>
      <c r="C46" s="468"/>
      <c r="D46" s="468"/>
      <c r="E46" s="468"/>
      <c r="F46" s="468"/>
      <c r="G46" s="468"/>
      <c r="H46" s="468"/>
      <c r="I46" s="468"/>
      <c r="J46" s="468"/>
      <c r="K46" s="468"/>
      <c r="L46" s="468"/>
      <c r="M46" s="468"/>
      <c r="N46" s="468"/>
    </row>
    <row r="47" spans="1:14" ht="13.5" thickBot="1">
      <c r="A47" s="469" t="s">
        <v>116</v>
      </c>
      <c r="B47" s="470" t="s">
        <v>117</v>
      </c>
      <c r="C47" s="470" t="s">
        <v>118</v>
      </c>
      <c r="D47" s="470" t="s">
        <v>119</v>
      </c>
      <c r="E47" s="470" t="s">
        <v>120</v>
      </c>
      <c r="F47" s="470" t="s">
        <v>121</v>
      </c>
      <c r="G47" s="471" t="s">
        <v>122</v>
      </c>
      <c r="H47" s="471" t="s">
        <v>123</v>
      </c>
      <c r="I47" s="470" t="s">
        <v>139</v>
      </c>
      <c r="J47" s="470" t="s">
        <v>145</v>
      </c>
      <c r="K47" s="473" t="s">
        <v>146</v>
      </c>
      <c r="L47" s="474" t="s">
        <v>147</v>
      </c>
      <c r="M47" s="474" t="s">
        <v>148</v>
      </c>
      <c r="N47" s="468"/>
    </row>
    <row r="48" spans="1:14" ht="13.5" thickTop="1">
      <c r="A48" s="475" t="s">
        <v>129</v>
      </c>
      <c r="B48" s="315">
        <f aca="true" t="shared" si="5" ref="B48:E50">B14</f>
        <v>1381468</v>
      </c>
      <c r="C48" s="315">
        <f t="shared" si="5"/>
        <v>1666323</v>
      </c>
      <c r="D48" s="315">
        <f t="shared" si="5"/>
        <v>1761279</v>
      </c>
      <c r="E48" s="476">
        <f t="shared" si="5"/>
        <v>1874707</v>
      </c>
      <c r="F48" s="477">
        <f>E48/$E51</f>
        <v>0.655561869360194</v>
      </c>
      <c r="G48" s="476">
        <f>G14</f>
        <v>935246</v>
      </c>
      <c r="H48" s="477">
        <f>G48/$G51</f>
        <v>0.6546815619463359</v>
      </c>
      <c r="I48" s="476" t="e">
        <f>J37</f>
        <v>#REF!</v>
      </c>
      <c r="J48" s="502" t="e">
        <f>+OldPlanning!W176</f>
        <v>#REF!</v>
      </c>
      <c r="K48" s="480" t="e">
        <f>J48/#REF!</f>
        <v>#REF!</v>
      </c>
      <c r="L48" s="503" t="e">
        <f>+OldPlanning!W213</f>
        <v>#REF!</v>
      </c>
      <c r="M48" s="482" t="e">
        <f>L48*J48</f>
        <v>#REF!</v>
      </c>
      <c r="N48" s="468"/>
    </row>
    <row r="49" spans="1:14" ht="12.75">
      <c r="A49" s="475" t="s">
        <v>130</v>
      </c>
      <c r="B49" s="315">
        <f t="shared" si="5"/>
        <v>5556</v>
      </c>
      <c r="C49" s="315">
        <f t="shared" si="5"/>
        <v>8936</v>
      </c>
      <c r="D49" s="315">
        <f t="shared" si="5"/>
        <v>14974</v>
      </c>
      <c r="E49" s="476">
        <f t="shared" si="5"/>
        <v>17275</v>
      </c>
      <c r="F49" s="477">
        <f>E49/$E51</f>
        <v>0.006040854007158106</v>
      </c>
      <c r="G49" s="476">
        <f>G15</f>
        <v>8092</v>
      </c>
      <c r="H49" s="477">
        <f>G49/$G51</f>
        <v>0.0056644810020783296</v>
      </c>
      <c r="I49" s="476" t="e">
        <f>J38</f>
        <v>#REF!</v>
      </c>
      <c r="J49" s="504" t="e">
        <f>+OldPlanning!W177</f>
        <v>#REF!</v>
      </c>
      <c r="K49" s="480" t="e">
        <f>J49/#REF!</f>
        <v>#REF!</v>
      </c>
      <c r="L49" s="505" t="e">
        <f>+OldPlanning!W214</f>
        <v>#REF!</v>
      </c>
      <c r="M49" s="482" t="e">
        <f>L49*J49</f>
        <v>#REF!</v>
      </c>
      <c r="N49" s="468"/>
    </row>
    <row r="50" spans="1:14" ht="13.5" thickBot="1">
      <c r="A50" s="483" t="s">
        <v>137</v>
      </c>
      <c r="B50" s="484">
        <f t="shared" si="5"/>
        <v>859184</v>
      </c>
      <c r="C50" s="484">
        <f t="shared" si="5"/>
        <v>941596</v>
      </c>
      <c r="D50" s="484">
        <f t="shared" si="5"/>
        <v>944790</v>
      </c>
      <c r="E50" s="485">
        <f t="shared" si="5"/>
        <v>967713</v>
      </c>
      <c r="F50" s="486">
        <f>E50/$E$51</f>
        <v>0.3383972766326479</v>
      </c>
      <c r="G50" s="485">
        <f>G16</f>
        <v>485213</v>
      </c>
      <c r="H50" s="486">
        <f>G50/$G$51</f>
        <v>0.33965395705158585</v>
      </c>
      <c r="I50" s="485" t="e">
        <f>J39</f>
        <v>#REF!</v>
      </c>
      <c r="J50" s="507" t="e">
        <f>+OldPlanning!W178</f>
        <v>#REF!</v>
      </c>
      <c r="K50" s="480" t="e">
        <f>J50/#REF!</f>
        <v>#REF!</v>
      </c>
      <c r="L50" s="508" t="e">
        <f>+OldPlanning!W215</f>
        <v>#REF!</v>
      </c>
      <c r="M50" s="482" t="e">
        <f>L50*J50</f>
        <v>#REF!</v>
      </c>
      <c r="N50" s="468"/>
    </row>
    <row r="51" spans="1:14" ht="16.5" thickTop="1">
      <c r="A51" s="491" t="s">
        <v>0</v>
      </c>
      <c r="B51" s="476">
        <f aca="true" t="shared" si="6" ref="B51:H51">SUM(B48:B50)</f>
        <v>2246208</v>
      </c>
      <c r="C51" s="476">
        <f t="shared" si="6"/>
        <v>2616855</v>
      </c>
      <c r="D51" s="476">
        <f t="shared" si="6"/>
        <v>2721043</v>
      </c>
      <c r="E51" s="476">
        <f t="shared" si="6"/>
        <v>2859695</v>
      </c>
      <c r="F51" s="492">
        <f t="shared" si="6"/>
        <v>1</v>
      </c>
      <c r="G51" s="476">
        <f t="shared" si="6"/>
        <v>1428551</v>
      </c>
      <c r="H51" s="492">
        <f t="shared" si="6"/>
        <v>1</v>
      </c>
      <c r="I51" s="501" t="e">
        <f>J40</f>
        <v>#REF!</v>
      </c>
      <c r="J51" s="1" t="e">
        <f>SUM(J48:J50)</f>
        <v>#REF!</v>
      </c>
      <c r="K51" s="494" t="e">
        <f>SUM(K48:K50)</f>
        <v>#REF!</v>
      </c>
      <c r="L51" s="495" t="e">
        <f>IF(J51=0,0,M51/J51)</f>
        <v>#REF!</v>
      </c>
      <c r="M51" s="496" t="e">
        <f>SUM(M48:M50)</f>
        <v>#REF!</v>
      </c>
      <c r="N51" s="468"/>
    </row>
    <row r="52" spans="1:14" ht="15.75">
      <c r="A52" s="491"/>
      <c r="B52" s="476"/>
      <c r="C52" s="476"/>
      <c r="D52" s="476"/>
      <c r="E52" s="476"/>
      <c r="F52" s="492"/>
      <c r="G52" s="476"/>
      <c r="H52" s="492"/>
      <c r="I52" s="492"/>
      <c r="J52" s="1"/>
      <c r="K52" s="319"/>
      <c r="L52" s="320"/>
      <c r="M52" s="321"/>
      <c r="N52" s="468"/>
    </row>
    <row r="53" spans="1:14" ht="15.75">
      <c r="A53" s="491"/>
      <c r="B53" s="476"/>
      <c r="C53" s="476"/>
      <c r="D53" s="476"/>
      <c r="E53" s="476"/>
      <c r="F53" s="492"/>
      <c r="G53" s="476"/>
      <c r="H53" s="492"/>
      <c r="I53" s="492"/>
      <c r="J53" s="509" t="s">
        <v>149</v>
      </c>
      <c r="K53" s="319"/>
      <c r="L53" s="320"/>
      <c r="M53" s="321"/>
      <c r="N53" s="468"/>
    </row>
    <row r="54" spans="1:56" s="112" customFormat="1" ht="12.75">
      <c r="A54" s="173" t="s">
        <v>99</v>
      </c>
      <c r="B54" s="17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row>
    <row r="55" spans="1:6" s="112" customFormat="1" ht="72" customHeight="1">
      <c r="A55" s="974" t="s">
        <v>100</v>
      </c>
      <c r="B55" s="974"/>
      <c r="C55" s="974"/>
      <c r="D55" s="974"/>
      <c r="E55" s="974"/>
      <c r="F55" s="974"/>
    </row>
    <row r="56" spans="1:4" s="112" customFormat="1" ht="13.5" thickBot="1">
      <c r="A56" s="174"/>
      <c r="B56" s="174"/>
      <c r="C56" s="174"/>
      <c r="D56" s="174"/>
    </row>
    <row r="57" spans="1:6" ht="13.5" thickBot="1">
      <c r="A57" s="510" t="s">
        <v>116</v>
      </c>
      <c r="B57" s="511" t="s">
        <v>150</v>
      </c>
      <c r="C57" s="511" t="s">
        <v>117</v>
      </c>
      <c r="D57" s="511" t="s">
        <v>118</v>
      </c>
      <c r="E57" s="511" t="s">
        <v>119</v>
      </c>
      <c r="F57" s="512" t="s">
        <v>120</v>
      </c>
    </row>
    <row r="58" spans="1:6" ht="13.5" thickTop="1">
      <c r="A58" s="290" t="s">
        <v>129</v>
      </c>
      <c r="B58" s="371">
        <v>1441013</v>
      </c>
      <c r="C58" s="371">
        <v>1512290</v>
      </c>
      <c r="D58" s="371">
        <v>1666321</v>
      </c>
      <c r="E58" s="371">
        <v>1772479</v>
      </c>
      <c r="F58" s="513">
        <v>1874650</v>
      </c>
    </row>
    <row r="59" spans="1:6" ht="12.75">
      <c r="A59" s="290" t="s">
        <v>130</v>
      </c>
      <c r="B59" s="371">
        <v>4124</v>
      </c>
      <c r="C59" s="371">
        <v>6164</v>
      </c>
      <c r="D59" s="371">
        <v>8936</v>
      </c>
      <c r="E59" s="371">
        <v>15341</v>
      </c>
      <c r="F59" s="513">
        <v>17275</v>
      </c>
    </row>
    <row r="60" spans="1:6" ht="13.5" thickBot="1">
      <c r="A60" s="514" t="s">
        <v>131</v>
      </c>
      <c r="B60" s="515">
        <v>928815</v>
      </c>
      <c r="C60" s="515">
        <v>936100</v>
      </c>
      <c r="D60" s="515">
        <v>941598</v>
      </c>
      <c r="E60" s="515">
        <v>946376</v>
      </c>
      <c r="F60" s="516">
        <v>967770</v>
      </c>
    </row>
    <row r="61" spans="1:6" ht="14.25" thickBot="1" thickTop="1">
      <c r="A61" s="517" t="s">
        <v>0</v>
      </c>
      <c r="B61" s="518">
        <f>SUM(B58:B60)</f>
        <v>2373952</v>
      </c>
      <c r="C61" s="518">
        <f>SUM(C58:C60)</f>
        <v>2454554</v>
      </c>
      <c r="D61" s="518">
        <f>SUM(D58:D60)</f>
        <v>2616855</v>
      </c>
      <c r="E61" s="518">
        <f>SUM(E58:E60)</f>
        <v>2734196</v>
      </c>
      <c r="F61" s="519">
        <f>SUM(F58:F60)</f>
        <v>2859695</v>
      </c>
    </row>
  </sheetData>
  <sheetProtection password="C871" sheet="1" objects="1" scenarios="1"/>
  <mergeCells count="4">
    <mergeCell ref="A1:E1"/>
    <mergeCell ref="A8:C8"/>
    <mergeCell ref="A9:D9"/>
    <mergeCell ref="A55:F55"/>
  </mergeCells>
  <printOptions/>
  <pageMargins left="0.75" right="0.75" top="1" bottom="1" header="0.5" footer="0.5"/>
  <pageSetup fitToHeight="5" fitToWidth="1" horizontalDpi="600" verticalDpi="600" orientation="landscape" scale="41" r:id="rId1"/>
</worksheet>
</file>

<file path=xl/worksheets/sheet7.xml><?xml version="1.0" encoding="utf-8"?>
<worksheet xmlns="http://schemas.openxmlformats.org/spreadsheetml/2006/main" xmlns:r="http://schemas.openxmlformats.org/officeDocument/2006/relationships">
  <dimension ref="A7:J24"/>
  <sheetViews>
    <sheetView zoomScalePageLayoutView="0" workbookViewId="0" topLeftCell="A1">
      <selection activeCell="I13" sqref="I13"/>
    </sheetView>
  </sheetViews>
  <sheetFormatPr defaultColWidth="9.140625" defaultRowHeight="12.75"/>
  <cols>
    <col min="1" max="1" width="22.7109375" style="0" customWidth="1"/>
    <col min="3" max="3" width="12.421875" style="0" customWidth="1"/>
    <col min="4" max="4" width="2.57421875" style="0" customWidth="1"/>
    <col min="6" max="6" width="21.57421875" style="0" customWidth="1"/>
    <col min="7" max="7" width="2.421875" style="0" customWidth="1"/>
    <col min="8" max="10" width="12.7109375" style="0" bestFit="1" customWidth="1"/>
  </cols>
  <sheetData>
    <row r="7" spans="1:6" ht="17.25">
      <c r="A7" s="746" t="s">
        <v>285</v>
      </c>
      <c r="B7" s="741"/>
      <c r="C7" s="747" t="s">
        <v>288</v>
      </c>
      <c r="D7" s="747"/>
      <c r="E7" s="747" t="s">
        <v>289</v>
      </c>
      <c r="F7" s="733"/>
    </row>
    <row r="8" spans="1:6" ht="15">
      <c r="A8" s="734" t="s">
        <v>290</v>
      </c>
      <c r="B8" s="741"/>
      <c r="C8" s="745" t="e">
        <f>+OldPlanning!S213</f>
        <v>#REF!</v>
      </c>
      <c r="D8" s="745"/>
      <c r="E8" s="739">
        <f>+'[7]Planning'!$S$217</f>
        <v>1.589806944691815</v>
      </c>
      <c r="F8" s="733"/>
    </row>
    <row r="9" spans="1:6" ht="15">
      <c r="A9" s="734" t="s">
        <v>28</v>
      </c>
      <c r="B9" s="741"/>
      <c r="C9" s="748" t="e">
        <f>+OldPlanning!S214</f>
        <v>#REF!</v>
      </c>
      <c r="D9" s="748"/>
      <c r="E9" s="748">
        <f>+'[7]Planning'!$S$218</f>
        <v>2.5758627871383077</v>
      </c>
      <c r="F9" s="733"/>
    </row>
    <row r="10" spans="1:6" ht="15">
      <c r="A10" s="734" t="s">
        <v>29</v>
      </c>
      <c r="B10" s="741"/>
      <c r="C10" s="745" t="e">
        <f>+OldPlanning!S215</f>
        <v>#REF!</v>
      </c>
      <c r="D10" s="745"/>
      <c r="E10" s="739">
        <f>+'[7]Planning'!$S$219</f>
        <v>27.00812546770601</v>
      </c>
      <c r="F10" s="733"/>
    </row>
    <row r="16" spans="6:10" ht="15">
      <c r="F16" s="733" t="s">
        <v>295</v>
      </c>
      <c r="G16" s="733"/>
      <c r="H16" s="749" t="s">
        <v>286</v>
      </c>
      <c r="I16" s="749" t="s">
        <v>287</v>
      </c>
      <c r="J16" s="749" t="s">
        <v>297</v>
      </c>
    </row>
    <row r="17" spans="6:10" ht="15">
      <c r="F17" s="733"/>
      <c r="G17" s="733"/>
      <c r="H17" s="733"/>
      <c r="I17" s="733"/>
      <c r="J17" s="733"/>
    </row>
    <row r="18" spans="6:10" ht="15">
      <c r="F18" s="733" t="s">
        <v>294</v>
      </c>
      <c r="G18" s="733"/>
      <c r="H18" s="750">
        <v>0.010234215351417705</v>
      </c>
      <c r="I18" s="750">
        <v>0.010234215351417705</v>
      </c>
      <c r="J18" s="750">
        <v>0.010234215351417705</v>
      </c>
    </row>
    <row r="19" spans="6:10" ht="15">
      <c r="F19" s="733" t="s">
        <v>291</v>
      </c>
      <c r="G19" s="733"/>
      <c r="H19" s="751">
        <v>426758.26255160925</v>
      </c>
      <c r="I19" s="751">
        <v>426758.26255160925</v>
      </c>
      <c r="J19" s="751">
        <v>426758.26255160925</v>
      </c>
    </row>
    <row r="20" spans="6:10" ht="15">
      <c r="F20" s="733" t="s">
        <v>292</v>
      </c>
      <c r="G20" s="733"/>
      <c r="H20" s="751">
        <v>9521.180206104747</v>
      </c>
      <c r="I20" s="751">
        <v>9521.180206104747</v>
      </c>
      <c r="J20" s="751">
        <v>9521.180206104747</v>
      </c>
    </row>
    <row r="21" spans="6:10" ht="15">
      <c r="F21" s="733" t="s">
        <v>296</v>
      </c>
      <c r="G21" s="733"/>
      <c r="H21" s="752" t="e">
        <f>+oldPMPM!B70</f>
        <v>#REF!</v>
      </c>
      <c r="I21" s="752">
        <f>+PUPM!B66</f>
        <v>0</v>
      </c>
      <c r="J21" s="753" t="s">
        <v>35</v>
      </c>
    </row>
    <row r="22" spans="6:10" ht="15">
      <c r="F22" s="733" t="s">
        <v>3</v>
      </c>
      <c r="G22" s="733"/>
      <c r="H22" s="751" t="e">
        <f>+OldPlanning!S179</f>
        <v>#REF!</v>
      </c>
      <c r="I22" s="751" t="e">
        <f>+H22</f>
        <v>#REF!</v>
      </c>
      <c r="J22" s="755" t="e">
        <f>+I22</f>
        <v>#REF!</v>
      </c>
    </row>
    <row r="23" spans="6:10" ht="15">
      <c r="F23" s="733" t="s">
        <v>293</v>
      </c>
      <c r="G23" s="733"/>
      <c r="H23" s="752" t="e">
        <f>+H24/H22</f>
        <v>#REF!</v>
      </c>
      <c r="I23" s="752" t="e">
        <f>+I24/I22</f>
        <v>#REF!</v>
      </c>
      <c r="J23" s="752" t="e">
        <f>+J24/J22</f>
        <v>#REF!</v>
      </c>
    </row>
    <row r="24" spans="6:10" ht="15">
      <c r="F24" s="733" t="s">
        <v>15</v>
      </c>
      <c r="G24" s="733"/>
      <c r="H24" s="754" t="e">
        <f>+oldPMPM!N81</f>
        <v>#REF!</v>
      </c>
      <c r="I24" s="754">
        <f>+PUPM!N77</f>
        <v>0</v>
      </c>
      <c r="J24" s="754">
        <f>+'[8]I'!$M$29</f>
        <v>30497611.663934164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X154"/>
  <sheetViews>
    <sheetView zoomScale="75" zoomScaleNormal="75" zoomScalePageLayoutView="0" workbookViewId="0" topLeftCell="A1">
      <selection activeCell="N23" sqref="N23"/>
    </sheetView>
  </sheetViews>
  <sheetFormatPr defaultColWidth="9.140625" defaultRowHeight="12.75"/>
  <cols>
    <col min="1" max="1" width="36.00390625" style="0" bestFit="1" customWidth="1"/>
    <col min="2" max="2" width="1.7109375" style="0" customWidth="1"/>
    <col min="3" max="3" width="15.7109375" style="678" customWidth="1"/>
    <col min="4" max="4" width="1.7109375" style="0" customWidth="1"/>
    <col min="5" max="5" width="15.7109375" style="678" customWidth="1"/>
    <col min="6" max="6" width="1.7109375" style="0" customWidth="1"/>
    <col min="7" max="7" width="15.7109375" style="678" customWidth="1"/>
    <col min="8" max="8" width="1.7109375" style="0" customWidth="1"/>
    <col min="9" max="9" width="15.7109375" style="678" customWidth="1"/>
    <col min="10" max="10" width="1.7109375" style="0" customWidth="1"/>
    <col min="11" max="11" width="15.7109375" style="0" customWidth="1"/>
    <col min="12" max="12" width="1.7109375" style="0" customWidth="1"/>
    <col min="13" max="13" width="15.7109375" style="679" customWidth="1"/>
    <col min="14" max="14" width="8.8515625" style="822" customWidth="1"/>
    <col min="15" max="15" width="14.421875" style="710" customWidth="1"/>
    <col min="17" max="17" width="12.421875" style="0" bestFit="1" customWidth="1"/>
    <col min="18" max="18" width="18.00390625" style="0" bestFit="1" customWidth="1"/>
  </cols>
  <sheetData>
    <row r="1" spans="1:15" ht="21.75" customHeight="1">
      <c r="A1" s="982" t="s">
        <v>178</v>
      </c>
      <c r="B1" s="983"/>
      <c r="C1" s="983"/>
      <c r="D1" s="983"/>
      <c r="E1" s="983"/>
      <c r="F1" s="983"/>
      <c r="G1" s="983"/>
      <c r="H1" s="983"/>
      <c r="I1" s="983"/>
      <c r="J1" s="983"/>
      <c r="K1" s="983"/>
      <c r="L1" s="983"/>
      <c r="M1" s="983"/>
      <c r="O1"/>
    </row>
    <row r="2" spans="1:24" s="611" customFormat="1" ht="15">
      <c r="A2" s="608" t="s">
        <v>179</v>
      </c>
      <c r="B2" s="981"/>
      <c r="C2" s="981"/>
      <c r="D2" s="981"/>
      <c r="E2" s="981"/>
      <c r="F2" s="981"/>
      <c r="G2" s="981"/>
      <c r="H2" s="609"/>
      <c r="I2" s="610"/>
      <c r="J2" s="610"/>
      <c r="K2" s="610"/>
      <c r="L2" s="610"/>
      <c r="M2" s="610"/>
      <c r="N2" s="823"/>
      <c r="O2"/>
      <c r="P2"/>
      <c r="Q2"/>
      <c r="R2"/>
      <c r="S2"/>
      <c r="T2"/>
      <c r="U2"/>
      <c r="V2"/>
      <c r="W2"/>
      <c r="X2"/>
    </row>
    <row r="3" spans="2:24" s="611" customFormat="1" ht="15">
      <c r="B3" s="984" t="s">
        <v>180</v>
      </c>
      <c r="C3" s="983"/>
      <c r="D3" s="983"/>
      <c r="E3" s="983"/>
      <c r="F3" s="983"/>
      <c r="G3" s="983"/>
      <c r="H3" s="983"/>
      <c r="I3" s="983"/>
      <c r="J3" s="983"/>
      <c r="K3" s="983"/>
      <c r="L3" s="983"/>
      <c r="M3" s="983"/>
      <c r="N3" s="824"/>
      <c r="O3"/>
      <c r="P3"/>
      <c r="Q3"/>
      <c r="R3"/>
      <c r="S3"/>
      <c r="T3"/>
      <c r="U3"/>
      <c r="V3"/>
      <c r="W3"/>
      <c r="X3"/>
    </row>
    <row r="4" spans="1:24" s="611" customFormat="1" ht="15">
      <c r="A4" s="612"/>
      <c r="B4" s="607"/>
      <c r="C4" s="607"/>
      <c r="D4" s="607"/>
      <c r="E4" s="607"/>
      <c r="F4" s="607"/>
      <c r="G4" s="613"/>
      <c r="H4" s="834" t="s">
        <v>181</v>
      </c>
      <c r="I4" s="835"/>
      <c r="J4" s="836"/>
      <c r="K4" s="836"/>
      <c r="L4" s="836"/>
      <c r="M4" s="614" t="s">
        <v>313</v>
      </c>
      <c r="N4" s="824"/>
      <c r="O4"/>
      <c r="P4"/>
      <c r="Q4"/>
      <c r="R4"/>
      <c r="S4"/>
      <c r="T4"/>
      <c r="U4"/>
      <c r="V4"/>
      <c r="W4"/>
      <c r="X4"/>
    </row>
    <row r="5" spans="1:24" s="611" customFormat="1" ht="15">
      <c r="A5" s="612"/>
      <c r="B5" s="607"/>
      <c r="C5" s="607"/>
      <c r="D5" s="607"/>
      <c r="E5" s="607"/>
      <c r="F5" s="607"/>
      <c r="G5" s="613"/>
      <c r="H5" s="837" t="s">
        <v>182</v>
      </c>
      <c r="I5" s="838"/>
      <c r="J5" s="615"/>
      <c r="K5" s="615"/>
      <c r="L5" s="615"/>
      <c r="M5" s="614"/>
      <c r="N5" s="824"/>
      <c r="O5"/>
      <c r="P5"/>
      <c r="Q5"/>
      <c r="R5"/>
      <c r="S5"/>
      <c r="T5"/>
      <c r="U5"/>
      <c r="V5"/>
      <c r="W5"/>
      <c r="X5"/>
    </row>
    <row r="6" spans="1:15" ht="12.75">
      <c r="A6" s="612"/>
      <c r="B6" s="616"/>
      <c r="C6" s="617"/>
      <c r="D6" s="616"/>
      <c r="E6" s="617"/>
      <c r="F6" s="612"/>
      <c r="G6" s="618"/>
      <c r="H6" s="616"/>
      <c r="I6" s="617"/>
      <c r="J6" s="612"/>
      <c r="K6" s="612"/>
      <c r="L6" s="612"/>
      <c r="M6" s="619"/>
      <c r="O6"/>
    </row>
    <row r="7" spans="1:15" ht="12.75" customHeight="1">
      <c r="A7" s="620" t="s">
        <v>183</v>
      </c>
      <c r="B7" s="616"/>
      <c r="C7" s="619" t="s">
        <v>340</v>
      </c>
      <c r="D7" s="621"/>
      <c r="E7" s="619" t="s">
        <v>340</v>
      </c>
      <c r="F7" s="621"/>
      <c r="G7" s="619" t="s">
        <v>340</v>
      </c>
      <c r="H7" s="621"/>
      <c r="I7" s="619" t="s">
        <v>341</v>
      </c>
      <c r="J7" s="612"/>
      <c r="K7" s="619" t="s">
        <v>341</v>
      </c>
      <c r="L7" s="612"/>
      <c r="M7" s="619"/>
      <c r="O7"/>
    </row>
    <row r="8" spans="1:15" ht="13.5" customHeight="1">
      <c r="A8" s="622"/>
      <c r="B8" s="623"/>
      <c r="C8" s="621" t="s">
        <v>315</v>
      </c>
      <c r="D8" s="624"/>
      <c r="E8" s="621" t="s">
        <v>316</v>
      </c>
      <c r="F8" s="624"/>
      <c r="G8" s="621" t="s">
        <v>317</v>
      </c>
      <c r="H8" s="624"/>
      <c r="I8" s="621" t="s">
        <v>315</v>
      </c>
      <c r="J8" s="622"/>
      <c r="K8" s="621" t="s">
        <v>316</v>
      </c>
      <c r="L8" s="622"/>
      <c r="M8" s="625" t="s">
        <v>0</v>
      </c>
      <c r="O8"/>
    </row>
    <row r="9" spans="1:15" ht="13.5" customHeight="1">
      <c r="A9" s="626" t="s">
        <v>184</v>
      </c>
      <c r="B9" s="627"/>
      <c r="C9" s="628"/>
      <c r="D9" s="629"/>
      <c r="E9" s="628"/>
      <c r="F9" s="630"/>
      <c r="G9" s="628"/>
      <c r="H9" s="629"/>
      <c r="I9" s="628"/>
      <c r="J9" s="630"/>
      <c r="K9" s="630"/>
      <c r="L9" s="630"/>
      <c r="M9" s="628"/>
      <c r="O9"/>
    </row>
    <row r="10" spans="1:15" ht="18.75" customHeight="1">
      <c r="A10" s="631" t="s">
        <v>185</v>
      </c>
      <c r="B10" s="632"/>
      <c r="C10" s="633"/>
      <c r="D10" s="632"/>
      <c r="E10" s="633"/>
      <c r="F10" s="632"/>
      <c r="G10" s="633"/>
      <c r="H10" s="632"/>
      <c r="I10" s="633"/>
      <c r="J10" s="632"/>
      <c r="K10" s="632"/>
      <c r="L10" s="632"/>
      <c r="M10" s="634"/>
      <c r="O10"/>
    </row>
    <row r="11" spans="1:15" ht="12.75">
      <c r="A11" s="635" t="s">
        <v>186</v>
      </c>
      <c r="B11" s="632"/>
      <c r="C11" s="633"/>
      <c r="D11" s="632"/>
      <c r="E11" s="633"/>
      <c r="F11" s="632"/>
      <c r="G11" s="633"/>
      <c r="H11" s="632"/>
      <c r="I11" s="633"/>
      <c r="J11" s="632"/>
      <c r="K11" s="632"/>
      <c r="L11" s="632"/>
      <c r="M11" s="634"/>
      <c r="O11"/>
    </row>
    <row r="12" spans="1:15" ht="12.75">
      <c r="A12" s="636" t="s">
        <v>187</v>
      </c>
      <c r="B12" s="632"/>
      <c r="C12" s="637">
        <v>0</v>
      </c>
      <c r="D12" s="638"/>
      <c r="E12" s="637">
        <v>0</v>
      </c>
      <c r="F12" s="638"/>
      <c r="G12" s="637">
        <v>0</v>
      </c>
      <c r="H12" s="639"/>
      <c r="I12" s="637">
        <v>0</v>
      </c>
      <c r="J12" s="640"/>
      <c r="K12" s="637">
        <v>0</v>
      </c>
      <c r="L12" s="640"/>
      <c r="M12" s="641">
        <f>SUM(C12:K12)</f>
        <v>0</v>
      </c>
      <c r="O12"/>
    </row>
    <row r="13" spans="1:15" ht="12.75">
      <c r="A13" s="636" t="s">
        <v>188</v>
      </c>
      <c r="B13" s="632"/>
      <c r="C13" s="711">
        <v>0</v>
      </c>
      <c r="D13" s="642"/>
      <c r="E13" s="711">
        <v>0</v>
      </c>
      <c r="F13" s="642"/>
      <c r="G13" s="711">
        <v>0</v>
      </c>
      <c r="H13" s="642"/>
      <c r="I13" s="711">
        <v>0</v>
      </c>
      <c r="J13" s="642"/>
      <c r="K13" s="711">
        <v>0</v>
      </c>
      <c r="L13" s="642"/>
      <c r="M13" s="641">
        <f>SUM(C13:K13)</f>
        <v>0</v>
      </c>
      <c r="O13"/>
    </row>
    <row r="14" spans="1:15" ht="12.75">
      <c r="A14" s="636" t="s">
        <v>189</v>
      </c>
      <c r="B14" s="632"/>
      <c r="C14" s="711">
        <v>0</v>
      </c>
      <c r="D14" s="642"/>
      <c r="E14" s="711">
        <v>0</v>
      </c>
      <c r="F14" s="642"/>
      <c r="G14" s="711">
        <v>0</v>
      </c>
      <c r="H14" s="642"/>
      <c r="I14" s="711">
        <v>0</v>
      </c>
      <c r="J14" s="642"/>
      <c r="K14" s="711">
        <v>0</v>
      </c>
      <c r="L14" s="642"/>
      <c r="M14" s="641">
        <f>SUM(C14:K14)</f>
        <v>0</v>
      </c>
      <c r="O14"/>
    </row>
    <row r="15" spans="1:24" s="608" customFormat="1" ht="12.75">
      <c r="A15" s="635" t="s">
        <v>190</v>
      </c>
      <c r="B15" s="644"/>
      <c r="C15" s="643">
        <f>SUM(C12:C14)</f>
        <v>0</v>
      </c>
      <c r="D15" s="645"/>
      <c r="E15" s="643">
        <f>SUM(E12:E14)</f>
        <v>0</v>
      </c>
      <c r="F15" s="645"/>
      <c r="G15" s="643">
        <f>SUM(G12:G14)</f>
        <v>0</v>
      </c>
      <c r="H15" s="645"/>
      <c r="I15" s="643">
        <f>SUM(I12:I14)</f>
        <v>0</v>
      </c>
      <c r="J15" s="645"/>
      <c r="K15" s="643">
        <f>SUM(K12:K14)</f>
        <v>0</v>
      </c>
      <c r="L15" s="645"/>
      <c r="M15" s="641">
        <f>SUM(C15:K15)</f>
        <v>0</v>
      </c>
      <c r="N15" s="825"/>
      <c r="O15"/>
      <c r="P15"/>
      <c r="Q15"/>
      <c r="R15"/>
      <c r="S15"/>
      <c r="T15"/>
      <c r="U15"/>
      <c r="V15"/>
      <c r="W15"/>
      <c r="X15"/>
    </row>
    <row r="16" spans="1:15" ht="12.75">
      <c r="A16" s="646"/>
      <c r="B16" s="632"/>
      <c r="C16" s="642"/>
      <c r="D16" s="642"/>
      <c r="E16" s="642"/>
      <c r="F16" s="642"/>
      <c r="G16" s="642"/>
      <c r="H16" s="642"/>
      <c r="I16" s="642"/>
      <c r="J16" s="642"/>
      <c r="K16" s="642"/>
      <c r="L16" s="642"/>
      <c r="M16" s="645"/>
      <c r="O16"/>
    </row>
    <row r="17" spans="1:15" ht="12.75">
      <c r="A17" s="647" t="s">
        <v>191</v>
      </c>
      <c r="B17" s="632"/>
      <c r="C17" s="642"/>
      <c r="D17" s="642"/>
      <c r="E17" s="642"/>
      <c r="F17" s="642"/>
      <c r="G17" s="642"/>
      <c r="H17" s="642"/>
      <c r="I17" s="642"/>
      <c r="J17" s="642"/>
      <c r="K17" s="642"/>
      <c r="L17" s="642"/>
      <c r="M17" s="645"/>
      <c r="O17"/>
    </row>
    <row r="18" spans="1:15" ht="12.75">
      <c r="A18" s="636" t="s">
        <v>192</v>
      </c>
      <c r="B18" s="632"/>
      <c r="C18" s="637">
        <v>0</v>
      </c>
      <c r="D18" s="638"/>
      <c r="E18" s="637">
        <v>0</v>
      </c>
      <c r="F18" s="638"/>
      <c r="G18" s="637">
        <v>0</v>
      </c>
      <c r="H18" s="639"/>
      <c r="I18" s="637">
        <v>0</v>
      </c>
      <c r="J18" s="642"/>
      <c r="K18" s="637">
        <v>0</v>
      </c>
      <c r="L18" s="642"/>
      <c r="M18" s="641">
        <f aca="true" t="shared" si="0" ref="M18:M25">SUM(C18:K18)</f>
        <v>0</v>
      </c>
      <c r="O18"/>
    </row>
    <row r="19" spans="1:15" ht="12.75">
      <c r="A19" s="636" t="s">
        <v>193</v>
      </c>
      <c r="B19" s="632"/>
      <c r="C19" s="711">
        <v>0</v>
      </c>
      <c r="D19" s="642"/>
      <c r="E19" s="711">
        <v>0</v>
      </c>
      <c r="F19" s="642"/>
      <c r="G19" s="711">
        <v>0</v>
      </c>
      <c r="H19" s="642"/>
      <c r="I19" s="711">
        <v>0</v>
      </c>
      <c r="J19" s="642"/>
      <c r="K19" s="711">
        <v>0</v>
      </c>
      <c r="L19" s="642"/>
      <c r="M19" s="641">
        <f t="shared" si="0"/>
        <v>0</v>
      </c>
      <c r="O19"/>
    </row>
    <row r="20" spans="1:15" ht="12.75">
      <c r="A20" s="636" t="s">
        <v>194</v>
      </c>
      <c r="B20" s="632"/>
      <c r="C20" s="711">
        <v>0</v>
      </c>
      <c r="D20" s="642"/>
      <c r="E20" s="711">
        <v>0</v>
      </c>
      <c r="F20" s="642"/>
      <c r="G20" s="711">
        <v>0</v>
      </c>
      <c r="H20" s="642"/>
      <c r="I20" s="711">
        <v>0</v>
      </c>
      <c r="J20" s="642"/>
      <c r="K20" s="711">
        <v>0</v>
      </c>
      <c r="L20" s="642"/>
      <c r="M20" s="641">
        <f t="shared" si="0"/>
        <v>0</v>
      </c>
      <c r="O20"/>
    </row>
    <row r="21" spans="1:24" s="652" customFormat="1" ht="12.75">
      <c r="A21" s="648" t="s">
        <v>195</v>
      </c>
      <c r="B21" s="649"/>
      <c r="C21" s="711">
        <v>0</v>
      </c>
      <c r="D21" s="642"/>
      <c r="E21" s="711">
        <v>0</v>
      </c>
      <c r="F21" s="642"/>
      <c r="G21" s="711">
        <v>0</v>
      </c>
      <c r="H21" s="642"/>
      <c r="I21" s="711">
        <v>0</v>
      </c>
      <c r="J21" s="651"/>
      <c r="K21" s="711">
        <v>0</v>
      </c>
      <c r="L21" s="651"/>
      <c r="M21" s="641">
        <f t="shared" si="0"/>
        <v>0</v>
      </c>
      <c r="N21" s="826"/>
      <c r="O21"/>
      <c r="P21"/>
      <c r="Q21"/>
      <c r="R21"/>
      <c r="S21"/>
      <c r="T21"/>
      <c r="U21"/>
      <c r="V21"/>
      <c r="W21"/>
      <c r="X21"/>
    </row>
    <row r="22" spans="1:15" ht="12.75">
      <c r="A22" s="636" t="s">
        <v>196</v>
      </c>
      <c r="B22" s="632"/>
      <c r="C22" s="711">
        <v>0</v>
      </c>
      <c r="D22" s="642"/>
      <c r="E22" s="711">
        <v>0</v>
      </c>
      <c r="F22" s="642"/>
      <c r="G22" s="711">
        <v>0</v>
      </c>
      <c r="H22" s="642"/>
      <c r="I22" s="711">
        <v>0</v>
      </c>
      <c r="J22" s="642"/>
      <c r="K22" s="711">
        <v>0</v>
      </c>
      <c r="L22" s="642"/>
      <c r="M22" s="641">
        <f t="shared" si="0"/>
        <v>0</v>
      </c>
      <c r="O22"/>
    </row>
    <row r="23" spans="1:15" ht="12.75">
      <c r="A23" s="636" t="s">
        <v>197</v>
      </c>
      <c r="B23" s="632"/>
      <c r="C23" s="711">
        <v>0</v>
      </c>
      <c r="D23" s="642"/>
      <c r="E23" s="711">
        <v>0</v>
      </c>
      <c r="F23" s="642"/>
      <c r="G23" s="711">
        <v>0</v>
      </c>
      <c r="H23" s="642"/>
      <c r="I23" s="711">
        <v>0</v>
      </c>
      <c r="J23" s="642"/>
      <c r="K23" s="711">
        <v>0</v>
      </c>
      <c r="L23" s="642"/>
      <c r="M23" s="641">
        <f t="shared" si="0"/>
        <v>0</v>
      </c>
      <c r="O23"/>
    </row>
    <row r="24" spans="1:15" ht="12.75">
      <c r="A24" s="636" t="s">
        <v>189</v>
      </c>
      <c r="B24" s="632"/>
      <c r="C24" s="711">
        <v>0</v>
      </c>
      <c r="D24" s="642"/>
      <c r="E24" s="711">
        <v>0</v>
      </c>
      <c r="F24" s="642"/>
      <c r="G24" s="711">
        <v>0</v>
      </c>
      <c r="H24" s="642"/>
      <c r="I24" s="711">
        <v>0</v>
      </c>
      <c r="J24" s="642"/>
      <c r="K24" s="711">
        <v>0</v>
      </c>
      <c r="L24" s="642"/>
      <c r="M24" s="641">
        <f t="shared" si="0"/>
        <v>0</v>
      </c>
      <c r="O24"/>
    </row>
    <row r="25" spans="1:24" s="608" customFormat="1" ht="12.75">
      <c r="A25" s="647" t="s">
        <v>198</v>
      </c>
      <c r="B25" s="644"/>
      <c r="C25" s="643">
        <f>SUM(C18:C24)</f>
        <v>0</v>
      </c>
      <c r="D25" s="645"/>
      <c r="E25" s="643">
        <f>SUM(E18:E24)</f>
        <v>0</v>
      </c>
      <c r="F25" s="645"/>
      <c r="G25" s="643">
        <f>SUM(G18:G24)</f>
        <v>0</v>
      </c>
      <c r="H25" s="645"/>
      <c r="I25" s="643">
        <f>SUM(I18:I24)</f>
        <v>0</v>
      </c>
      <c r="J25" s="645"/>
      <c r="K25" s="643">
        <f>SUM(K18:K24)</f>
        <v>0</v>
      </c>
      <c r="L25" s="645"/>
      <c r="M25" s="641">
        <f t="shared" si="0"/>
        <v>0</v>
      </c>
      <c r="N25" s="825"/>
      <c r="O25"/>
      <c r="P25"/>
      <c r="Q25"/>
      <c r="R25"/>
      <c r="S25"/>
      <c r="T25"/>
      <c r="U25"/>
      <c r="V25"/>
      <c r="W25"/>
      <c r="X25"/>
    </row>
    <row r="26" spans="1:15" ht="12.75">
      <c r="A26" s="615"/>
      <c r="B26" s="632"/>
      <c r="C26" s="642"/>
      <c r="D26" s="642"/>
      <c r="E26" s="642"/>
      <c r="F26" s="642"/>
      <c r="G26" s="642"/>
      <c r="H26" s="642"/>
      <c r="I26" s="642"/>
      <c r="J26" s="642"/>
      <c r="K26" s="642"/>
      <c r="L26" s="642"/>
      <c r="M26" s="645"/>
      <c r="O26"/>
    </row>
    <row r="27" spans="1:15" ht="12.75">
      <c r="A27" s="647" t="s">
        <v>199</v>
      </c>
      <c r="B27" s="632"/>
      <c r="C27" s="642"/>
      <c r="D27" s="642"/>
      <c r="E27" s="642"/>
      <c r="F27" s="642"/>
      <c r="G27" s="642"/>
      <c r="H27" s="642"/>
      <c r="I27" s="642"/>
      <c r="J27" s="642"/>
      <c r="K27" s="642"/>
      <c r="L27" s="642"/>
      <c r="M27" s="645"/>
      <c r="O27"/>
    </row>
    <row r="28" spans="1:15" ht="12.75">
      <c r="A28" s="653" t="s">
        <v>200</v>
      </c>
      <c r="B28" s="632"/>
      <c r="C28" s="637">
        <v>0</v>
      </c>
      <c r="D28" s="638"/>
      <c r="E28" s="637">
        <v>0</v>
      </c>
      <c r="F28" s="638"/>
      <c r="G28" s="637">
        <v>0</v>
      </c>
      <c r="H28" s="639"/>
      <c r="I28" s="637">
        <v>0</v>
      </c>
      <c r="J28" s="642"/>
      <c r="K28" s="637">
        <v>0</v>
      </c>
      <c r="L28" s="642"/>
      <c r="M28" s="641">
        <f aca="true" t="shared" si="1" ref="M28:M34">SUM(C28:K28)</f>
        <v>0</v>
      </c>
      <c r="O28"/>
    </row>
    <row r="29" spans="1:24" s="657" customFormat="1" ht="12.75">
      <c r="A29" s="653" t="s">
        <v>201</v>
      </c>
      <c r="B29" s="654"/>
      <c r="C29" s="711">
        <v>0</v>
      </c>
      <c r="D29" s="642"/>
      <c r="E29" s="711">
        <v>0</v>
      </c>
      <c r="F29" s="642"/>
      <c r="G29" s="711">
        <v>0</v>
      </c>
      <c r="H29" s="642"/>
      <c r="I29" s="711">
        <v>0</v>
      </c>
      <c r="J29" s="656"/>
      <c r="K29" s="711">
        <v>0</v>
      </c>
      <c r="L29" s="656"/>
      <c r="M29" s="641">
        <f t="shared" si="1"/>
        <v>0</v>
      </c>
      <c r="N29" s="827"/>
      <c r="O29"/>
      <c r="P29"/>
      <c r="Q29"/>
      <c r="R29"/>
      <c r="S29"/>
      <c r="T29"/>
      <c r="U29"/>
      <c r="V29"/>
      <c r="W29"/>
      <c r="X29"/>
    </row>
    <row r="30" spans="1:24" s="657" customFormat="1" ht="12.75">
      <c r="A30" s="653" t="s">
        <v>202</v>
      </c>
      <c r="B30" s="654"/>
      <c r="C30" s="711">
        <v>0</v>
      </c>
      <c r="D30" s="642"/>
      <c r="E30" s="711">
        <v>0</v>
      </c>
      <c r="F30" s="642"/>
      <c r="G30" s="711">
        <v>0</v>
      </c>
      <c r="H30" s="642"/>
      <c r="I30" s="711">
        <v>0</v>
      </c>
      <c r="J30" s="656"/>
      <c r="K30" s="711">
        <v>0</v>
      </c>
      <c r="L30" s="656"/>
      <c r="M30" s="641">
        <f t="shared" si="1"/>
        <v>0</v>
      </c>
      <c r="N30" s="827"/>
      <c r="O30"/>
      <c r="P30"/>
      <c r="Q30"/>
      <c r="R30"/>
      <c r="S30"/>
      <c r="T30"/>
      <c r="U30"/>
      <c r="V30"/>
      <c r="W30"/>
      <c r="X30"/>
    </row>
    <row r="31" spans="1:24" s="657" customFormat="1" ht="12.75">
      <c r="A31" s="653" t="s">
        <v>203</v>
      </c>
      <c r="B31" s="654"/>
      <c r="C31" s="711">
        <v>0</v>
      </c>
      <c r="D31" s="642"/>
      <c r="E31" s="711">
        <v>0</v>
      </c>
      <c r="F31" s="642"/>
      <c r="G31" s="711">
        <v>0</v>
      </c>
      <c r="H31" s="642"/>
      <c r="I31" s="711">
        <v>0</v>
      </c>
      <c r="J31" s="656"/>
      <c r="K31" s="711">
        <v>0</v>
      </c>
      <c r="L31" s="656"/>
      <c r="M31" s="641">
        <f t="shared" si="1"/>
        <v>0</v>
      </c>
      <c r="N31" s="827"/>
      <c r="O31"/>
      <c r="P31"/>
      <c r="Q31"/>
      <c r="R31"/>
      <c r="S31"/>
      <c r="T31"/>
      <c r="U31"/>
      <c r="V31"/>
      <c r="W31"/>
      <c r="X31"/>
    </row>
    <row r="32" spans="1:24" s="657" customFormat="1" ht="12.75">
      <c r="A32" s="653" t="s">
        <v>204</v>
      </c>
      <c r="B32" s="654"/>
      <c r="C32" s="711">
        <v>0</v>
      </c>
      <c r="D32" s="642"/>
      <c r="E32" s="711">
        <v>0</v>
      </c>
      <c r="F32" s="642"/>
      <c r="G32" s="711">
        <v>0</v>
      </c>
      <c r="H32" s="642"/>
      <c r="I32" s="711">
        <v>0</v>
      </c>
      <c r="J32" s="656"/>
      <c r="K32" s="711">
        <v>0</v>
      </c>
      <c r="L32" s="656"/>
      <c r="M32" s="641">
        <f t="shared" si="1"/>
        <v>0</v>
      </c>
      <c r="N32" s="827"/>
      <c r="O32"/>
      <c r="P32"/>
      <c r="Q32"/>
      <c r="R32"/>
      <c r="S32"/>
      <c r="T32"/>
      <c r="U32"/>
      <c r="V32"/>
      <c r="W32"/>
      <c r="X32"/>
    </row>
    <row r="33" spans="1:24" s="657" customFormat="1" ht="12.75">
      <c r="A33" s="653" t="s">
        <v>189</v>
      </c>
      <c r="B33" s="654"/>
      <c r="C33" s="711">
        <v>0</v>
      </c>
      <c r="D33" s="642"/>
      <c r="E33" s="711">
        <v>0</v>
      </c>
      <c r="F33" s="642"/>
      <c r="G33" s="711">
        <v>0</v>
      </c>
      <c r="H33" s="642"/>
      <c r="I33" s="711">
        <v>0</v>
      </c>
      <c r="J33" s="656"/>
      <c r="K33" s="711">
        <v>0</v>
      </c>
      <c r="L33" s="656"/>
      <c r="M33" s="641">
        <f t="shared" si="1"/>
        <v>0</v>
      </c>
      <c r="N33" s="827"/>
      <c r="O33"/>
      <c r="P33"/>
      <c r="Q33"/>
      <c r="R33"/>
      <c r="S33"/>
      <c r="T33"/>
      <c r="U33"/>
      <c r="V33"/>
      <c r="W33"/>
      <c r="X33"/>
    </row>
    <row r="34" spans="1:24" s="608" customFormat="1" ht="12.75">
      <c r="A34" s="647" t="s">
        <v>205</v>
      </c>
      <c r="B34" s="644"/>
      <c r="C34" s="643">
        <f>SUM(C28:C33)</f>
        <v>0</v>
      </c>
      <c r="D34" s="645"/>
      <c r="E34" s="643">
        <f>SUM(E28:E33)</f>
        <v>0</v>
      </c>
      <c r="F34" s="645"/>
      <c r="G34" s="643">
        <f>SUM(G28:G33)</f>
        <v>0</v>
      </c>
      <c r="H34" s="645"/>
      <c r="I34" s="643">
        <f>SUM(I28:I33)</f>
        <v>0</v>
      </c>
      <c r="J34" s="645"/>
      <c r="K34" s="643">
        <f>SUM(K28:K33)</f>
        <v>0</v>
      </c>
      <c r="L34" s="645"/>
      <c r="M34" s="641">
        <f t="shared" si="1"/>
        <v>0</v>
      </c>
      <c r="N34" s="825"/>
      <c r="O34"/>
      <c r="P34"/>
      <c r="Q34"/>
      <c r="R34"/>
      <c r="S34"/>
      <c r="T34"/>
      <c r="U34"/>
      <c r="V34"/>
      <c r="W34"/>
      <c r="X34"/>
    </row>
    <row r="35" spans="1:15" ht="12.75">
      <c r="A35" s="658"/>
      <c r="B35" s="632"/>
      <c r="C35" s="642"/>
      <c r="D35" s="642"/>
      <c r="E35" s="642"/>
      <c r="F35" s="642"/>
      <c r="G35" s="642"/>
      <c r="H35" s="642"/>
      <c r="I35" s="642"/>
      <c r="J35" s="642"/>
      <c r="K35" s="642"/>
      <c r="L35" s="642"/>
      <c r="M35" s="645"/>
      <c r="O35"/>
    </row>
    <row r="36" spans="1:24" s="657" customFormat="1" ht="12.75">
      <c r="A36" s="647" t="s">
        <v>206</v>
      </c>
      <c r="B36" s="654"/>
      <c r="C36" s="656"/>
      <c r="D36" s="656"/>
      <c r="E36" s="656"/>
      <c r="F36" s="656"/>
      <c r="G36" s="656"/>
      <c r="H36" s="656"/>
      <c r="I36" s="656"/>
      <c r="J36" s="656"/>
      <c r="K36" s="656"/>
      <c r="L36" s="656"/>
      <c r="M36" s="645"/>
      <c r="N36" s="827"/>
      <c r="O36"/>
      <c r="P36"/>
      <c r="Q36"/>
      <c r="R36"/>
      <c r="S36"/>
      <c r="T36"/>
      <c r="U36"/>
      <c r="V36"/>
      <c r="W36"/>
      <c r="X36"/>
    </row>
    <row r="37" spans="1:24" s="657" customFormat="1" ht="12.75">
      <c r="A37" s="653" t="s">
        <v>207</v>
      </c>
      <c r="B37" s="654"/>
      <c r="C37" s="637">
        <v>0</v>
      </c>
      <c r="D37" s="638"/>
      <c r="E37" s="637">
        <v>0</v>
      </c>
      <c r="F37" s="638"/>
      <c r="G37" s="637">
        <v>0</v>
      </c>
      <c r="H37" s="639"/>
      <c r="I37" s="637">
        <v>0</v>
      </c>
      <c r="J37" s="656"/>
      <c r="K37" s="637">
        <v>0</v>
      </c>
      <c r="L37" s="656"/>
      <c r="M37" s="641">
        <f>SUM(C37:K37)</f>
        <v>0</v>
      </c>
      <c r="N37" s="827"/>
      <c r="O37"/>
      <c r="P37"/>
      <c r="Q37"/>
      <c r="R37"/>
      <c r="S37"/>
      <c r="T37"/>
      <c r="U37"/>
      <c r="V37"/>
      <c r="W37"/>
      <c r="X37"/>
    </row>
    <row r="38" spans="1:24" s="657" customFormat="1" ht="12.75">
      <c r="A38" s="653" t="s">
        <v>208</v>
      </c>
      <c r="B38" s="654"/>
      <c r="C38" s="711">
        <v>0</v>
      </c>
      <c r="D38" s="642"/>
      <c r="E38" s="711">
        <v>0</v>
      </c>
      <c r="F38" s="642"/>
      <c r="G38" s="711">
        <v>0</v>
      </c>
      <c r="H38" s="642"/>
      <c r="I38" s="711">
        <v>0</v>
      </c>
      <c r="J38" s="656"/>
      <c r="K38" s="711">
        <v>0</v>
      </c>
      <c r="L38" s="656"/>
      <c r="M38" s="641">
        <f>SUM(C38:K38)</f>
        <v>0</v>
      </c>
      <c r="N38" s="827"/>
      <c r="O38"/>
      <c r="P38"/>
      <c r="Q38"/>
      <c r="R38"/>
      <c r="S38"/>
      <c r="T38"/>
      <c r="U38"/>
      <c r="V38"/>
      <c r="W38"/>
      <c r="X38"/>
    </row>
    <row r="39" spans="1:24" s="652" customFormat="1" ht="12.75">
      <c r="A39" s="653" t="s">
        <v>209</v>
      </c>
      <c r="B39" s="654"/>
      <c r="C39" s="711">
        <v>0</v>
      </c>
      <c r="D39" s="642"/>
      <c r="E39" s="711">
        <v>0</v>
      </c>
      <c r="F39" s="642"/>
      <c r="G39" s="711">
        <v>0</v>
      </c>
      <c r="H39" s="642"/>
      <c r="I39" s="711">
        <v>0</v>
      </c>
      <c r="J39" s="656"/>
      <c r="K39" s="711">
        <v>0</v>
      </c>
      <c r="L39" s="656"/>
      <c r="M39" s="641">
        <f>SUM(C39:K39)</f>
        <v>0</v>
      </c>
      <c r="N39" s="826"/>
      <c r="O39"/>
      <c r="P39"/>
      <c r="Q39"/>
      <c r="R39"/>
      <c r="S39"/>
      <c r="T39"/>
      <c r="U39"/>
      <c r="V39"/>
      <c r="W39"/>
      <c r="X39"/>
    </row>
    <row r="40" spans="1:24" s="652" customFormat="1" ht="12.75">
      <c r="A40" s="653" t="s">
        <v>189</v>
      </c>
      <c r="B40" s="654"/>
      <c r="C40" s="711">
        <v>0</v>
      </c>
      <c r="D40" s="642"/>
      <c r="E40" s="711">
        <v>0</v>
      </c>
      <c r="F40" s="642"/>
      <c r="G40" s="711">
        <v>0</v>
      </c>
      <c r="H40" s="642"/>
      <c r="I40" s="711">
        <v>0</v>
      </c>
      <c r="J40" s="656"/>
      <c r="K40" s="711">
        <v>0</v>
      </c>
      <c r="L40" s="656"/>
      <c r="M40" s="641">
        <f>SUM(C40:K40)</f>
        <v>0</v>
      </c>
      <c r="N40" s="826"/>
      <c r="O40"/>
      <c r="P40"/>
      <c r="Q40"/>
      <c r="R40"/>
      <c r="S40"/>
      <c r="T40"/>
      <c r="U40"/>
      <c r="V40"/>
      <c r="W40"/>
      <c r="X40"/>
    </row>
    <row r="41" spans="1:24" s="659" customFormat="1" ht="12.75">
      <c r="A41" s="647" t="s">
        <v>210</v>
      </c>
      <c r="B41" s="644"/>
      <c r="C41" s="643">
        <f>SUM(C37:C40)</f>
        <v>0</v>
      </c>
      <c r="D41" s="645"/>
      <c r="E41" s="643">
        <f>SUM(E37:E40)</f>
        <v>0</v>
      </c>
      <c r="F41" s="645"/>
      <c r="G41" s="643">
        <f>SUM(G37:G40)</f>
        <v>0</v>
      </c>
      <c r="H41" s="645"/>
      <c r="I41" s="643">
        <f>SUM(I37:I40)</f>
        <v>0</v>
      </c>
      <c r="J41" s="645"/>
      <c r="K41" s="643">
        <f>SUM(K37:K40)</f>
        <v>0</v>
      </c>
      <c r="L41" s="645"/>
      <c r="M41" s="641">
        <f>SUM(C41:K41)</f>
        <v>0</v>
      </c>
      <c r="N41" s="828"/>
      <c r="O41"/>
      <c r="P41"/>
      <c r="Q41"/>
      <c r="R41"/>
      <c r="S41"/>
      <c r="T41"/>
      <c r="U41"/>
      <c r="V41"/>
      <c r="W41"/>
      <c r="X41"/>
    </row>
    <row r="42" spans="1:24" s="657" customFormat="1" ht="12.75">
      <c r="A42" s="660"/>
      <c r="B42" s="654"/>
      <c r="C42" s="656"/>
      <c r="D42" s="656"/>
      <c r="E42" s="656"/>
      <c r="F42" s="656"/>
      <c r="G42" s="656"/>
      <c r="H42" s="656"/>
      <c r="I42" s="656"/>
      <c r="J42" s="656"/>
      <c r="K42" s="656"/>
      <c r="L42" s="656"/>
      <c r="M42" s="645"/>
      <c r="N42" s="827"/>
      <c r="O42"/>
      <c r="P42"/>
      <c r="Q42"/>
      <c r="R42"/>
      <c r="S42"/>
      <c r="T42"/>
      <c r="U42"/>
      <c r="V42"/>
      <c r="W42"/>
      <c r="X42"/>
    </row>
    <row r="43" spans="1:15" ht="12.75">
      <c r="A43" s="647" t="s">
        <v>211</v>
      </c>
      <c r="B43" s="654"/>
      <c r="C43" s="656"/>
      <c r="D43" s="656"/>
      <c r="E43" s="656"/>
      <c r="F43" s="656"/>
      <c r="G43" s="656"/>
      <c r="H43" s="656"/>
      <c r="I43" s="656"/>
      <c r="J43" s="656"/>
      <c r="K43" s="656"/>
      <c r="L43" s="656"/>
      <c r="M43" s="645"/>
      <c r="O43"/>
    </row>
    <row r="44" spans="1:24" s="652" customFormat="1" ht="12.75">
      <c r="A44" s="653" t="s">
        <v>212</v>
      </c>
      <c r="B44" s="654"/>
      <c r="C44" s="637">
        <v>0</v>
      </c>
      <c r="D44" s="638"/>
      <c r="E44" s="637">
        <v>0</v>
      </c>
      <c r="F44" s="638"/>
      <c r="G44" s="637">
        <v>0</v>
      </c>
      <c r="H44" s="639"/>
      <c r="I44" s="637">
        <v>0</v>
      </c>
      <c r="J44" s="656"/>
      <c r="K44" s="637">
        <v>0</v>
      </c>
      <c r="L44" s="656"/>
      <c r="M44" s="641">
        <f aca="true" t="shared" si="2" ref="M44:M50">SUM(C44:K44)</f>
        <v>0</v>
      </c>
      <c r="N44" s="826"/>
      <c r="O44"/>
      <c r="P44"/>
      <c r="Q44"/>
      <c r="R44"/>
      <c r="S44"/>
      <c r="T44"/>
      <c r="U44"/>
      <c r="V44"/>
      <c r="W44"/>
      <c r="X44"/>
    </row>
    <row r="45" spans="1:15" ht="12.75">
      <c r="A45" s="653" t="s">
        <v>213</v>
      </c>
      <c r="B45" s="654"/>
      <c r="C45" s="711">
        <v>0</v>
      </c>
      <c r="D45" s="642"/>
      <c r="E45" s="711">
        <v>0</v>
      </c>
      <c r="F45" s="642"/>
      <c r="G45" s="711">
        <v>0</v>
      </c>
      <c r="H45" s="642"/>
      <c r="I45" s="711">
        <v>0</v>
      </c>
      <c r="J45" s="656"/>
      <c r="K45" s="711">
        <v>0</v>
      </c>
      <c r="L45" s="656"/>
      <c r="M45" s="641">
        <f t="shared" si="2"/>
        <v>0</v>
      </c>
      <c r="O45"/>
    </row>
    <row r="46" spans="1:15" ht="12.75">
      <c r="A46" s="653" t="s">
        <v>209</v>
      </c>
      <c r="B46" s="654"/>
      <c r="C46" s="711">
        <v>0</v>
      </c>
      <c r="D46" s="642"/>
      <c r="E46" s="711">
        <v>0</v>
      </c>
      <c r="F46" s="642"/>
      <c r="G46" s="711">
        <v>0</v>
      </c>
      <c r="H46" s="642"/>
      <c r="I46" s="711">
        <v>0</v>
      </c>
      <c r="J46" s="656"/>
      <c r="K46" s="711">
        <v>0</v>
      </c>
      <c r="L46" s="656"/>
      <c r="M46" s="641">
        <f t="shared" si="2"/>
        <v>0</v>
      </c>
      <c r="O46"/>
    </row>
    <row r="47" spans="1:15" ht="12.75">
      <c r="A47" s="653" t="s">
        <v>214</v>
      </c>
      <c r="B47" s="654"/>
      <c r="C47" s="711">
        <v>0</v>
      </c>
      <c r="D47" s="642"/>
      <c r="E47" s="711">
        <v>0</v>
      </c>
      <c r="F47" s="642"/>
      <c r="G47" s="711">
        <v>0</v>
      </c>
      <c r="H47" s="642"/>
      <c r="I47" s="711">
        <v>0</v>
      </c>
      <c r="J47" s="656"/>
      <c r="K47" s="711">
        <v>0</v>
      </c>
      <c r="L47" s="656"/>
      <c r="M47" s="641">
        <f t="shared" si="2"/>
        <v>0</v>
      </c>
      <c r="O47"/>
    </row>
    <row r="48" spans="1:15" ht="12.75">
      <c r="A48" s="653" t="s">
        <v>215</v>
      </c>
      <c r="B48" s="654"/>
      <c r="C48" s="711">
        <v>0</v>
      </c>
      <c r="D48" s="642"/>
      <c r="E48" s="711">
        <v>0</v>
      </c>
      <c r="F48" s="642"/>
      <c r="G48" s="711">
        <v>0</v>
      </c>
      <c r="H48" s="642"/>
      <c r="I48" s="711">
        <v>0</v>
      </c>
      <c r="J48" s="656"/>
      <c r="K48" s="711">
        <v>0</v>
      </c>
      <c r="L48" s="656"/>
      <c r="M48" s="641">
        <f t="shared" si="2"/>
        <v>0</v>
      </c>
      <c r="O48"/>
    </row>
    <row r="49" spans="1:24" s="608" customFormat="1" ht="12.75">
      <c r="A49" s="653" t="s">
        <v>189</v>
      </c>
      <c r="B49" s="644"/>
      <c r="C49" s="711">
        <v>0</v>
      </c>
      <c r="D49" s="642"/>
      <c r="E49" s="711">
        <v>0</v>
      </c>
      <c r="F49" s="642"/>
      <c r="G49" s="711">
        <v>0</v>
      </c>
      <c r="H49" s="642"/>
      <c r="I49" s="711">
        <v>0</v>
      </c>
      <c r="J49" s="645"/>
      <c r="K49" s="711">
        <v>0</v>
      </c>
      <c r="L49" s="645"/>
      <c r="M49" s="641">
        <f t="shared" si="2"/>
        <v>0</v>
      </c>
      <c r="N49" s="825"/>
      <c r="O49"/>
      <c r="P49"/>
      <c r="Q49"/>
      <c r="R49"/>
      <c r="S49"/>
      <c r="T49"/>
      <c r="U49"/>
      <c r="V49"/>
      <c r="W49"/>
      <c r="X49"/>
    </row>
    <row r="50" spans="1:24" s="608" customFormat="1" ht="12.75">
      <c r="A50" s="647" t="s">
        <v>216</v>
      </c>
      <c r="B50" s="644"/>
      <c r="C50" s="643">
        <f>SUM(C44:C49)</f>
        <v>0</v>
      </c>
      <c r="D50" s="645"/>
      <c r="E50" s="643">
        <f>SUM(E44:E49)</f>
        <v>0</v>
      </c>
      <c r="F50" s="645"/>
      <c r="G50" s="643">
        <f>SUM(G44:G49)</f>
        <v>0</v>
      </c>
      <c r="H50" s="645"/>
      <c r="I50" s="643">
        <f>SUM(I44:I49)</f>
        <v>0</v>
      </c>
      <c r="J50" s="645"/>
      <c r="K50" s="643">
        <f>SUM(K44:K49)</f>
        <v>0</v>
      </c>
      <c r="L50" s="645"/>
      <c r="M50" s="641">
        <f t="shared" si="2"/>
        <v>0</v>
      </c>
      <c r="N50" s="825"/>
      <c r="O50"/>
      <c r="P50"/>
      <c r="Q50"/>
      <c r="R50"/>
      <c r="S50"/>
      <c r="T50"/>
      <c r="U50"/>
      <c r="V50"/>
      <c r="W50"/>
      <c r="X50"/>
    </row>
    <row r="51" spans="1:15" ht="12.75">
      <c r="A51" s="658"/>
      <c r="B51" s="654"/>
      <c r="C51" s="656"/>
      <c r="D51" s="656"/>
      <c r="E51" s="656"/>
      <c r="F51" s="656"/>
      <c r="G51" s="656"/>
      <c r="H51" s="656"/>
      <c r="I51" s="656"/>
      <c r="J51" s="656"/>
      <c r="K51" s="656"/>
      <c r="L51" s="656"/>
      <c r="M51" s="645"/>
      <c r="O51"/>
    </row>
    <row r="52" spans="1:15" ht="12.75">
      <c r="A52" s="647" t="s">
        <v>217</v>
      </c>
      <c r="B52" s="654"/>
      <c r="C52" s="656"/>
      <c r="D52" s="656"/>
      <c r="E52" s="656"/>
      <c r="F52" s="656"/>
      <c r="G52" s="656"/>
      <c r="H52" s="656"/>
      <c r="I52" s="656"/>
      <c r="J52" s="656"/>
      <c r="K52" s="656"/>
      <c r="L52" s="656"/>
      <c r="M52" s="645"/>
      <c r="N52" s="826"/>
      <c r="O52"/>
    </row>
    <row r="53" spans="1:24" s="657" customFormat="1" ht="12.75">
      <c r="A53" s="653" t="s">
        <v>218</v>
      </c>
      <c r="B53" s="654"/>
      <c r="C53" s="637">
        <v>0</v>
      </c>
      <c r="D53" s="638"/>
      <c r="E53" s="637">
        <v>0</v>
      </c>
      <c r="F53" s="638"/>
      <c r="G53" s="637">
        <v>0</v>
      </c>
      <c r="H53" s="639"/>
      <c r="I53" s="637">
        <v>0</v>
      </c>
      <c r="J53" s="656"/>
      <c r="K53" s="637">
        <v>0</v>
      </c>
      <c r="L53" s="656"/>
      <c r="M53" s="641">
        <f>SUM(C53:K53)</f>
        <v>0</v>
      </c>
      <c r="N53" s="827"/>
      <c r="O53"/>
      <c r="P53"/>
      <c r="Q53"/>
      <c r="R53"/>
      <c r="S53"/>
      <c r="T53"/>
      <c r="U53"/>
      <c r="V53"/>
      <c r="W53"/>
      <c r="X53"/>
    </row>
    <row r="54" spans="1:24" s="657" customFormat="1" ht="12.75">
      <c r="A54" s="653" t="s">
        <v>219</v>
      </c>
      <c r="B54" s="654"/>
      <c r="C54" s="711">
        <v>0</v>
      </c>
      <c r="D54" s="642"/>
      <c r="E54" s="711">
        <v>0</v>
      </c>
      <c r="F54" s="642"/>
      <c r="G54" s="711">
        <v>0</v>
      </c>
      <c r="H54" s="642"/>
      <c r="I54" s="711">
        <v>0</v>
      </c>
      <c r="J54" s="656"/>
      <c r="K54" s="711">
        <v>0</v>
      </c>
      <c r="L54" s="656"/>
      <c r="M54" s="641">
        <f>SUM(C54:K54)</f>
        <v>0</v>
      </c>
      <c r="N54" s="827"/>
      <c r="O54"/>
      <c r="P54"/>
      <c r="Q54"/>
      <c r="R54"/>
      <c r="S54"/>
      <c r="T54"/>
      <c r="U54"/>
      <c r="V54"/>
      <c r="W54"/>
      <c r="X54"/>
    </row>
    <row r="55" spans="1:24" s="657" customFormat="1" ht="12.75">
      <c r="A55" s="653" t="s">
        <v>220</v>
      </c>
      <c r="B55" s="654"/>
      <c r="C55" s="711">
        <v>0</v>
      </c>
      <c r="D55" s="642"/>
      <c r="E55" s="711">
        <v>0</v>
      </c>
      <c r="F55" s="642"/>
      <c r="G55" s="711">
        <v>0</v>
      </c>
      <c r="H55" s="642"/>
      <c r="I55" s="711">
        <v>0</v>
      </c>
      <c r="J55" s="656"/>
      <c r="K55" s="711">
        <v>0</v>
      </c>
      <c r="L55" s="656"/>
      <c r="M55" s="641">
        <f>SUM(C55:K55)</f>
        <v>0</v>
      </c>
      <c r="N55" s="827"/>
      <c r="O55"/>
      <c r="P55"/>
      <c r="Q55"/>
      <c r="R55"/>
      <c r="S55"/>
      <c r="T55"/>
      <c r="U55"/>
      <c r="V55"/>
      <c r="W55"/>
      <c r="X55"/>
    </row>
    <row r="56" spans="1:24" s="659" customFormat="1" ht="12.75">
      <c r="A56" s="647" t="s">
        <v>221</v>
      </c>
      <c r="B56" s="644"/>
      <c r="C56" s="643">
        <f>SUM(C53:C55)</f>
        <v>0</v>
      </c>
      <c r="D56" s="645"/>
      <c r="E56" s="643">
        <f>SUM(E53:E55)</f>
        <v>0</v>
      </c>
      <c r="F56" s="645"/>
      <c r="G56" s="643">
        <f>SUM(G53:G55)</f>
        <v>0</v>
      </c>
      <c r="H56" s="645"/>
      <c r="I56" s="643">
        <f>SUM(I53:I55)</f>
        <v>0</v>
      </c>
      <c r="J56" s="645"/>
      <c r="K56" s="643">
        <f>SUM(K53:K55)</f>
        <v>0</v>
      </c>
      <c r="L56" s="645"/>
      <c r="M56" s="641">
        <f>SUM(C56:K56)</f>
        <v>0</v>
      </c>
      <c r="N56" s="828"/>
      <c r="O56"/>
      <c r="P56"/>
      <c r="Q56"/>
      <c r="R56"/>
      <c r="S56"/>
      <c r="T56"/>
      <c r="U56"/>
      <c r="V56"/>
      <c r="W56"/>
      <c r="X56"/>
    </row>
    <row r="57" spans="1:15" ht="12.75">
      <c r="A57" s="658"/>
      <c r="B57" s="654"/>
      <c r="C57" s="656"/>
      <c r="D57" s="656"/>
      <c r="E57" s="656"/>
      <c r="F57" s="656"/>
      <c r="G57" s="656"/>
      <c r="H57" s="656"/>
      <c r="I57" s="656"/>
      <c r="J57" s="656"/>
      <c r="K57" s="656"/>
      <c r="L57" s="656"/>
      <c r="M57" s="645"/>
      <c r="O57"/>
    </row>
    <row r="58" spans="1:15" ht="12.75">
      <c r="A58" s="647" t="s">
        <v>222</v>
      </c>
      <c r="B58" s="654"/>
      <c r="C58" s="656"/>
      <c r="D58" s="656"/>
      <c r="E58" s="656"/>
      <c r="F58" s="656"/>
      <c r="G58" s="656"/>
      <c r="H58" s="656"/>
      <c r="I58" s="656"/>
      <c r="J58" s="656"/>
      <c r="K58" s="656"/>
      <c r="L58" s="656"/>
      <c r="M58" s="645"/>
      <c r="O58"/>
    </row>
    <row r="59" spans="1:15" ht="12.75">
      <c r="A59" s="636" t="s">
        <v>223</v>
      </c>
      <c r="B59" s="632"/>
      <c r="C59" s="637">
        <v>0</v>
      </c>
      <c r="D59" s="638"/>
      <c r="E59" s="637">
        <v>0</v>
      </c>
      <c r="F59" s="638"/>
      <c r="G59" s="637">
        <v>0</v>
      </c>
      <c r="H59" s="639"/>
      <c r="I59" s="637">
        <v>0</v>
      </c>
      <c r="J59" s="642"/>
      <c r="K59" s="637">
        <v>0</v>
      </c>
      <c r="L59" s="642"/>
      <c r="M59" s="641">
        <f>SUM(C59:K59)</f>
        <v>0</v>
      </c>
      <c r="O59"/>
    </row>
    <row r="60" spans="1:15" ht="12.75">
      <c r="A60" s="636" t="s">
        <v>224</v>
      </c>
      <c r="B60" s="632"/>
      <c r="C60" s="711">
        <v>0</v>
      </c>
      <c r="D60" s="642"/>
      <c r="E60" s="711">
        <v>0</v>
      </c>
      <c r="F60" s="642"/>
      <c r="G60" s="711">
        <v>0</v>
      </c>
      <c r="H60" s="642"/>
      <c r="I60" s="711">
        <v>0</v>
      </c>
      <c r="J60" s="642"/>
      <c r="K60" s="711">
        <v>0</v>
      </c>
      <c r="L60" s="642"/>
      <c r="M60" s="641">
        <f>SUM(C60:K60)</f>
        <v>0</v>
      </c>
      <c r="O60"/>
    </row>
    <row r="61" spans="1:15" ht="12.75">
      <c r="A61" s="636" t="s">
        <v>225</v>
      </c>
      <c r="B61" s="632"/>
      <c r="C61" s="711">
        <v>0</v>
      </c>
      <c r="D61" s="642"/>
      <c r="E61" s="711">
        <v>0</v>
      </c>
      <c r="F61" s="642"/>
      <c r="G61" s="711">
        <v>0</v>
      </c>
      <c r="H61" s="642"/>
      <c r="I61" s="711">
        <v>0</v>
      </c>
      <c r="J61" s="642"/>
      <c r="K61" s="711">
        <v>0</v>
      </c>
      <c r="L61" s="642"/>
      <c r="M61" s="641">
        <f>SUM(C61:K61)</f>
        <v>0</v>
      </c>
      <c r="O61"/>
    </row>
    <row r="62" spans="1:15" ht="12.75">
      <c r="A62" s="653" t="s">
        <v>189</v>
      </c>
      <c r="B62" s="632"/>
      <c r="C62" s="711">
        <v>0</v>
      </c>
      <c r="D62" s="642"/>
      <c r="E62" s="711">
        <v>0</v>
      </c>
      <c r="F62" s="642"/>
      <c r="G62" s="711">
        <v>0</v>
      </c>
      <c r="H62" s="642"/>
      <c r="I62" s="711">
        <v>0</v>
      </c>
      <c r="J62" s="642"/>
      <c r="K62" s="711">
        <v>0</v>
      </c>
      <c r="L62" s="642"/>
      <c r="M62" s="641">
        <f>SUM(C62:K62)</f>
        <v>0</v>
      </c>
      <c r="O62"/>
    </row>
    <row r="63" spans="1:24" s="659" customFormat="1" ht="12.75">
      <c r="A63" s="647" t="s">
        <v>226</v>
      </c>
      <c r="B63" s="644"/>
      <c r="C63" s="643">
        <f>SUM(C59:C62)</f>
        <v>0</v>
      </c>
      <c r="D63" s="645"/>
      <c r="E63" s="643">
        <f>SUM(E59:E62)</f>
        <v>0</v>
      </c>
      <c r="F63" s="645"/>
      <c r="G63" s="643">
        <f>SUM(G59:G62)</f>
        <v>0</v>
      </c>
      <c r="H63" s="645"/>
      <c r="I63" s="643">
        <f>SUM(I59:I62)</f>
        <v>0</v>
      </c>
      <c r="J63" s="645"/>
      <c r="K63" s="643">
        <f>SUM(K59:K62)</f>
        <v>0</v>
      </c>
      <c r="L63" s="645"/>
      <c r="M63" s="641">
        <f>SUM(C63:K63)</f>
        <v>0</v>
      </c>
      <c r="N63" s="828"/>
      <c r="O63"/>
      <c r="P63"/>
      <c r="Q63"/>
      <c r="R63"/>
      <c r="S63"/>
      <c r="T63"/>
      <c r="U63"/>
      <c r="V63"/>
      <c r="W63"/>
      <c r="X63"/>
    </row>
    <row r="64" spans="1:15" ht="12.75">
      <c r="A64" s="615"/>
      <c r="B64" s="632"/>
      <c r="C64" s="642"/>
      <c r="D64" s="642"/>
      <c r="E64" s="642"/>
      <c r="F64" s="642"/>
      <c r="G64" s="642"/>
      <c r="H64" s="642"/>
      <c r="I64" s="642"/>
      <c r="J64" s="642"/>
      <c r="K64" s="642"/>
      <c r="L64" s="642"/>
      <c r="M64" s="645"/>
      <c r="O64"/>
    </row>
    <row r="65" spans="1:15" ht="12.75">
      <c r="A65" s="615"/>
      <c r="B65" s="632"/>
      <c r="C65" s="642"/>
      <c r="D65" s="642"/>
      <c r="E65" s="642"/>
      <c r="F65" s="642"/>
      <c r="G65" s="642"/>
      <c r="H65" s="642"/>
      <c r="I65" s="642"/>
      <c r="J65" s="642"/>
      <c r="K65" s="642"/>
      <c r="L65" s="642"/>
      <c r="M65" s="645"/>
      <c r="O65"/>
    </row>
    <row r="66" spans="1:24" s="608" customFormat="1" ht="12.75">
      <c r="A66" s="635" t="s">
        <v>227</v>
      </c>
      <c r="B66" s="644"/>
      <c r="C66" s="643">
        <f>C15+C25+C34+C41+C50+C56+C63</f>
        <v>0</v>
      </c>
      <c r="D66" s="645"/>
      <c r="E66" s="643">
        <f>E15+E25+E34+E41+E50+E56+E63</f>
        <v>0</v>
      </c>
      <c r="F66" s="645"/>
      <c r="G66" s="643">
        <f>G15+G25+G34+G41+G50+G56+G63</f>
        <v>0</v>
      </c>
      <c r="H66" s="645"/>
      <c r="I66" s="643">
        <f>I15+I25+I34+I41+I50+I56+I63</f>
        <v>0</v>
      </c>
      <c r="J66" s="645"/>
      <c r="K66" s="643">
        <f>K15+K25+K34+K41+K50+K56+K63</f>
        <v>0</v>
      </c>
      <c r="L66" s="645"/>
      <c r="M66" s="641">
        <f>SUM(C66:K66)</f>
        <v>0</v>
      </c>
      <c r="N66" s="825"/>
      <c r="O66"/>
      <c r="P66"/>
      <c r="Q66"/>
      <c r="R66"/>
      <c r="S66"/>
      <c r="T66"/>
      <c r="U66"/>
      <c r="V66"/>
      <c r="W66"/>
      <c r="X66"/>
    </row>
    <row r="67" spans="1:24" s="608" customFormat="1" ht="12.75">
      <c r="A67" s="635" t="s">
        <v>228</v>
      </c>
      <c r="B67" s="644"/>
      <c r="C67" s="662" t="e">
        <f>C66/C146</f>
        <v>#DIV/0!</v>
      </c>
      <c r="D67" s="663"/>
      <c r="E67" s="662" t="e">
        <f>E66/E146</f>
        <v>#DIV/0!</v>
      </c>
      <c r="F67" s="663"/>
      <c r="G67" s="662" t="e">
        <f>G66/G146</f>
        <v>#DIV/0!</v>
      </c>
      <c r="H67" s="663"/>
      <c r="I67" s="662" t="e">
        <f>I66/I146</f>
        <v>#DIV/0!</v>
      </c>
      <c r="J67" s="663"/>
      <c r="K67" s="662" t="e">
        <f>K66/K146</f>
        <v>#DIV/0!</v>
      </c>
      <c r="L67" s="663"/>
      <c r="M67" s="662" t="e">
        <f>M66/M146</f>
        <v>#DIV/0!</v>
      </c>
      <c r="N67" s="825"/>
      <c r="O67"/>
      <c r="P67"/>
      <c r="Q67"/>
      <c r="R67"/>
      <c r="S67"/>
      <c r="T67"/>
      <c r="U67"/>
      <c r="V67"/>
      <c r="W67"/>
      <c r="X67"/>
    </row>
    <row r="68" spans="1:15" ht="18.75" customHeight="1">
      <c r="A68" s="631" t="s">
        <v>229</v>
      </c>
      <c r="B68" s="632"/>
      <c r="C68" s="645"/>
      <c r="D68" s="645"/>
      <c r="E68" s="645"/>
      <c r="F68" s="645"/>
      <c r="G68" s="645"/>
      <c r="H68" s="645"/>
      <c r="I68" s="645"/>
      <c r="J68" s="645"/>
      <c r="K68" s="645"/>
      <c r="L68" s="645"/>
      <c r="M68" s="645"/>
      <c r="O68"/>
    </row>
    <row r="69" spans="1:24" s="659" customFormat="1" ht="12.75">
      <c r="A69" s="635" t="s">
        <v>186</v>
      </c>
      <c r="B69" s="644"/>
      <c r="C69" s="664"/>
      <c r="D69" s="665"/>
      <c r="E69" s="664"/>
      <c r="F69" s="665"/>
      <c r="G69" s="664"/>
      <c r="H69" s="665"/>
      <c r="I69" s="664"/>
      <c r="J69" s="666"/>
      <c r="K69" s="664"/>
      <c r="L69" s="666"/>
      <c r="M69" s="667"/>
      <c r="N69" s="828"/>
      <c r="O69"/>
      <c r="P69"/>
      <c r="Q69"/>
      <c r="R69"/>
      <c r="S69"/>
      <c r="T69"/>
      <c r="U69"/>
      <c r="V69"/>
      <c r="W69"/>
      <c r="X69"/>
    </row>
    <row r="70" spans="1:24" s="659" customFormat="1" ht="12.75">
      <c r="A70" s="653" t="s">
        <v>187</v>
      </c>
      <c r="B70" s="644"/>
      <c r="C70" s="637">
        <v>0</v>
      </c>
      <c r="D70" s="638"/>
      <c r="E70" s="637">
        <v>0</v>
      </c>
      <c r="F70" s="638"/>
      <c r="G70" s="637">
        <v>0</v>
      </c>
      <c r="H70" s="639"/>
      <c r="I70" s="637">
        <v>0</v>
      </c>
      <c r="J70" s="645"/>
      <c r="K70" s="637">
        <v>0</v>
      </c>
      <c r="L70" s="645"/>
      <c r="M70" s="641">
        <f>SUM(C70:K70)</f>
        <v>0</v>
      </c>
      <c r="N70" s="828"/>
      <c r="O70"/>
      <c r="P70"/>
      <c r="Q70"/>
      <c r="R70"/>
      <c r="S70"/>
      <c r="T70"/>
      <c r="U70"/>
      <c r="V70"/>
      <c r="W70"/>
      <c r="X70"/>
    </row>
    <row r="71" spans="1:24" s="659" customFormat="1" ht="12.75">
      <c r="A71" s="653" t="s">
        <v>188</v>
      </c>
      <c r="B71" s="644"/>
      <c r="C71" s="711">
        <v>0</v>
      </c>
      <c r="D71" s="642"/>
      <c r="E71" s="711">
        <v>0</v>
      </c>
      <c r="F71" s="642"/>
      <c r="G71" s="711">
        <v>0</v>
      </c>
      <c r="H71" s="642"/>
      <c r="I71" s="711">
        <v>0</v>
      </c>
      <c r="J71" s="645"/>
      <c r="K71" s="711">
        <v>0</v>
      </c>
      <c r="L71" s="645"/>
      <c r="M71" s="641">
        <f>SUM(C71:K71)</f>
        <v>0</v>
      </c>
      <c r="N71" s="828"/>
      <c r="O71"/>
      <c r="P71"/>
      <c r="Q71"/>
      <c r="R71"/>
      <c r="S71"/>
      <c r="T71"/>
      <c r="U71"/>
      <c r="V71"/>
      <c r="W71"/>
      <c r="X71"/>
    </row>
    <row r="72" spans="1:24" s="659" customFormat="1" ht="12.75">
      <c r="A72" s="653" t="s">
        <v>189</v>
      </c>
      <c r="B72" s="644"/>
      <c r="C72" s="655"/>
      <c r="D72" s="645"/>
      <c r="E72" s="655"/>
      <c r="F72" s="645"/>
      <c r="G72" s="655"/>
      <c r="H72" s="645"/>
      <c r="I72" s="655"/>
      <c r="J72" s="645"/>
      <c r="K72" s="655"/>
      <c r="L72" s="645"/>
      <c r="M72" s="641">
        <f>SUM(C72:K72)</f>
        <v>0</v>
      </c>
      <c r="N72" s="828"/>
      <c r="O72"/>
      <c r="P72"/>
      <c r="Q72"/>
      <c r="R72"/>
      <c r="S72"/>
      <c r="T72"/>
      <c r="U72"/>
      <c r="V72"/>
      <c r="W72"/>
      <c r="X72"/>
    </row>
    <row r="73" spans="1:24" s="659" customFormat="1" ht="12.75">
      <c r="A73" s="635" t="s">
        <v>190</v>
      </c>
      <c r="B73" s="644"/>
      <c r="C73" s="643">
        <f>SUM(C70:C72)</f>
        <v>0</v>
      </c>
      <c r="D73" s="645"/>
      <c r="E73" s="643">
        <f>SUM(E70:E72)</f>
        <v>0</v>
      </c>
      <c r="F73" s="645"/>
      <c r="G73" s="643">
        <f>SUM(G70:G72)</f>
        <v>0</v>
      </c>
      <c r="H73" s="645"/>
      <c r="I73" s="643">
        <f>SUM(I70:I72)</f>
        <v>0</v>
      </c>
      <c r="J73" s="645"/>
      <c r="K73" s="643">
        <f>SUM(K70:K72)</f>
        <v>0</v>
      </c>
      <c r="L73" s="645"/>
      <c r="M73" s="641">
        <f>SUM(C73:K73)</f>
        <v>0</v>
      </c>
      <c r="N73" s="828"/>
      <c r="O73"/>
      <c r="P73"/>
      <c r="Q73"/>
      <c r="R73"/>
      <c r="S73"/>
      <c r="T73"/>
      <c r="U73"/>
      <c r="V73"/>
      <c r="W73"/>
      <c r="X73"/>
    </row>
    <row r="74" spans="1:15" ht="12.75">
      <c r="A74" s="647"/>
      <c r="B74" s="632"/>
      <c r="C74" s="642"/>
      <c r="D74" s="642"/>
      <c r="E74" s="642"/>
      <c r="F74" s="642"/>
      <c r="G74" s="642"/>
      <c r="H74" s="642"/>
      <c r="I74" s="642"/>
      <c r="J74" s="642"/>
      <c r="K74" s="642"/>
      <c r="L74" s="642"/>
      <c r="M74" s="645"/>
      <c r="O74"/>
    </row>
    <row r="75" spans="1:15" ht="12.75">
      <c r="A75" s="647" t="s">
        <v>191</v>
      </c>
      <c r="B75" s="632"/>
      <c r="C75" s="642"/>
      <c r="D75" s="642"/>
      <c r="E75" s="642"/>
      <c r="F75" s="642"/>
      <c r="G75" s="642"/>
      <c r="H75" s="642"/>
      <c r="I75" s="642"/>
      <c r="J75" s="642"/>
      <c r="K75" s="642"/>
      <c r="L75" s="642"/>
      <c r="M75" s="645"/>
      <c r="O75"/>
    </row>
    <row r="76" spans="1:15" ht="12.75">
      <c r="A76" s="636" t="s">
        <v>192</v>
      </c>
      <c r="B76" s="632"/>
      <c r="C76" s="637">
        <v>0</v>
      </c>
      <c r="D76" s="638"/>
      <c r="E76" s="637">
        <v>0</v>
      </c>
      <c r="F76" s="638"/>
      <c r="G76" s="637">
        <v>0</v>
      </c>
      <c r="H76" s="639"/>
      <c r="I76" s="637">
        <v>0</v>
      </c>
      <c r="J76" s="642"/>
      <c r="K76" s="637">
        <v>0</v>
      </c>
      <c r="L76" s="642"/>
      <c r="M76" s="641">
        <f aca="true" t="shared" si="3" ref="M76:M83">SUM(C76:K76)</f>
        <v>0</v>
      </c>
      <c r="O76"/>
    </row>
    <row r="77" spans="1:15" ht="12.75">
      <c r="A77" s="636" t="s">
        <v>193</v>
      </c>
      <c r="B77" s="632"/>
      <c r="C77" s="711">
        <v>0</v>
      </c>
      <c r="D77" s="642"/>
      <c r="E77" s="711">
        <v>0</v>
      </c>
      <c r="F77" s="642"/>
      <c r="G77" s="711">
        <v>0</v>
      </c>
      <c r="H77" s="642"/>
      <c r="I77" s="711">
        <v>0</v>
      </c>
      <c r="J77" s="642"/>
      <c r="K77" s="711">
        <v>0</v>
      </c>
      <c r="L77" s="642"/>
      <c r="M77" s="641">
        <f t="shared" si="3"/>
        <v>0</v>
      </c>
      <c r="O77"/>
    </row>
    <row r="78" spans="1:24" s="652" customFormat="1" ht="12.75">
      <c r="A78" s="636" t="s">
        <v>194</v>
      </c>
      <c r="B78" s="632"/>
      <c r="C78" s="711">
        <v>0</v>
      </c>
      <c r="D78" s="642"/>
      <c r="E78" s="711">
        <v>0</v>
      </c>
      <c r="F78" s="642"/>
      <c r="G78" s="711">
        <v>0</v>
      </c>
      <c r="H78" s="642"/>
      <c r="I78" s="711">
        <v>0</v>
      </c>
      <c r="J78" s="642"/>
      <c r="K78" s="711">
        <v>0</v>
      </c>
      <c r="L78" s="642"/>
      <c r="M78" s="641">
        <f t="shared" si="3"/>
        <v>0</v>
      </c>
      <c r="N78" s="826"/>
      <c r="O78"/>
      <c r="P78"/>
      <c r="Q78"/>
      <c r="R78"/>
      <c r="S78"/>
      <c r="T78"/>
      <c r="U78"/>
      <c r="V78"/>
      <c r="W78"/>
      <c r="X78"/>
    </row>
    <row r="79" spans="1:15" ht="12.75">
      <c r="A79" s="648" t="s">
        <v>195</v>
      </c>
      <c r="B79" s="649"/>
      <c r="C79" s="711">
        <v>0</v>
      </c>
      <c r="D79" s="642"/>
      <c r="E79" s="711">
        <v>0</v>
      </c>
      <c r="F79" s="642"/>
      <c r="G79" s="711">
        <v>0</v>
      </c>
      <c r="H79" s="642"/>
      <c r="I79" s="711">
        <v>0</v>
      </c>
      <c r="J79" s="651"/>
      <c r="K79" s="711">
        <v>0</v>
      </c>
      <c r="L79" s="651"/>
      <c r="M79" s="641">
        <f t="shared" si="3"/>
        <v>0</v>
      </c>
      <c r="O79"/>
    </row>
    <row r="80" spans="1:15" ht="12.75">
      <c r="A80" s="636" t="s">
        <v>196</v>
      </c>
      <c r="B80" s="632"/>
      <c r="C80" s="711">
        <v>0</v>
      </c>
      <c r="D80" s="642"/>
      <c r="E80" s="711">
        <v>0</v>
      </c>
      <c r="F80" s="642"/>
      <c r="G80" s="711">
        <v>0</v>
      </c>
      <c r="H80" s="642"/>
      <c r="I80" s="711">
        <v>0</v>
      </c>
      <c r="J80" s="642"/>
      <c r="K80" s="711">
        <v>0</v>
      </c>
      <c r="L80" s="642"/>
      <c r="M80" s="641">
        <f t="shared" si="3"/>
        <v>0</v>
      </c>
      <c r="O80"/>
    </row>
    <row r="81" spans="1:15" ht="12.75">
      <c r="A81" s="636" t="s">
        <v>197</v>
      </c>
      <c r="B81" s="632"/>
      <c r="C81" s="711">
        <v>0</v>
      </c>
      <c r="D81" s="642"/>
      <c r="E81" s="711">
        <v>0</v>
      </c>
      <c r="F81" s="642"/>
      <c r="G81" s="711">
        <v>0</v>
      </c>
      <c r="H81" s="642"/>
      <c r="I81" s="711">
        <v>0</v>
      </c>
      <c r="J81" s="642"/>
      <c r="K81" s="711">
        <v>0</v>
      </c>
      <c r="L81" s="642"/>
      <c r="M81" s="641">
        <f t="shared" si="3"/>
        <v>0</v>
      </c>
      <c r="O81"/>
    </row>
    <row r="82" spans="1:24" s="608" customFormat="1" ht="12.75">
      <c r="A82" s="636" t="s">
        <v>189</v>
      </c>
      <c r="B82" s="632"/>
      <c r="C82" s="711">
        <v>0</v>
      </c>
      <c r="D82" s="642"/>
      <c r="E82" s="711">
        <v>0</v>
      </c>
      <c r="F82" s="642"/>
      <c r="G82" s="711">
        <v>0</v>
      </c>
      <c r="H82" s="642"/>
      <c r="I82" s="711">
        <v>0</v>
      </c>
      <c r="J82" s="642"/>
      <c r="K82" s="711">
        <v>0</v>
      </c>
      <c r="L82" s="642"/>
      <c r="M82" s="641">
        <f t="shared" si="3"/>
        <v>0</v>
      </c>
      <c r="N82" s="825"/>
      <c r="O82"/>
      <c r="P82"/>
      <c r="Q82"/>
      <c r="R82"/>
      <c r="S82"/>
      <c r="T82"/>
      <c r="U82"/>
      <c r="V82"/>
      <c r="W82"/>
      <c r="X82"/>
    </row>
    <row r="83" spans="1:24" s="659" customFormat="1" ht="12.75">
      <c r="A83" s="647" t="s">
        <v>198</v>
      </c>
      <c r="B83" s="644"/>
      <c r="C83" s="643">
        <f>SUM(C76:C82)</f>
        <v>0</v>
      </c>
      <c r="D83" s="645"/>
      <c r="E83" s="643">
        <f>SUM(E76:E82)</f>
        <v>0</v>
      </c>
      <c r="F83" s="645"/>
      <c r="G83" s="643">
        <f>SUM(G76:G82)</f>
        <v>0</v>
      </c>
      <c r="H83" s="645"/>
      <c r="I83" s="643">
        <f>SUM(I76:I82)</f>
        <v>0</v>
      </c>
      <c r="J83" s="645"/>
      <c r="K83" s="643">
        <f>SUM(K76:K82)</f>
        <v>0</v>
      </c>
      <c r="L83" s="645"/>
      <c r="M83" s="641">
        <f t="shared" si="3"/>
        <v>0</v>
      </c>
      <c r="N83" s="828"/>
      <c r="O83"/>
      <c r="P83"/>
      <c r="Q83"/>
      <c r="R83"/>
      <c r="S83"/>
      <c r="T83"/>
      <c r="U83"/>
      <c r="V83"/>
      <c r="W83"/>
      <c r="X83"/>
    </row>
    <row r="84" spans="1:24" s="659" customFormat="1" ht="12.75">
      <c r="A84" s="647"/>
      <c r="B84" s="644"/>
      <c r="C84" s="645"/>
      <c r="D84" s="645"/>
      <c r="E84" s="645"/>
      <c r="F84" s="645"/>
      <c r="G84" s="645"/>
      <c r="H84" s="645"/>
      <c r="I84" s="645"/>
      <c r="J84" s="645"/>
      <c r="K84" s="645"/>
      <c r="L84" s="645"/>
      <c r="M84" s="645"/>
      <c r="N84" s="828"/>
      <c r="O84"/>
      <c r="P84"/>
      <c r="Q84"/>
      <c r="R84"/>
      <c r="S84"/>
      <c r="T84"/>
      <c r="U84"/>
      <c r="V84"/>
      <c r="W84"/>
      <c r="X84"/>
    </row>
    <row r="85" spans="1:24" s="659" customFormat="1" ht="12.75">
      <c r="A85" s="647" t="s">
        <v>199</v>
      </c>
      <c r="B85" s="644"/>
      <c r="C85" s="645"/>
      <c r="D85" s="645"/>
      <c r="E85" s="645"/>
      <c r="F85" s="645"/>
      <c r="G85" s="645"/>
      <c r="H85" s="645"/>
      <c r="I85" s="645"/>
      <c r="J85" s="645"/>
      <c r="K85" s="645"/>
      <c r="L85" s="645"/>
      <c r="M85" s="645"/>
      <c r="N85" s="828"/>
      <c r="O85"/>
      <c r="P85"/>
      <c r="Q85"/>
      <c r="R85"/>
      <c r="S85"/>
      <c r="T85"/>
      <c r="U85"/>
      <c r="V85"/>
      <c r="W85"/>
      <c r="X85"/>
    </row>
    <row r="86" spans="1:24" s="659" customFormat="1" ht="12.75">
      <c r="A86" s="653" t="s">
        <v>230</v>
      </c>
      <c r="B86" s="644"/>
      <c r="C86" s="637">
        <v>0</v>
      </c>
      <c r="D86" s="638"/>
      <c r="E86" s="637">
        <v>0</v>
      </c>
      <c r="F86" s="638"/>
      <c r="G86" s="637">
        <v>0</v>
      </c>
      <c r="H86" s="639"/>
      <c r="I86" s="637">
        <v>0</v>
      </c>
      <c r="J86" s="645"/>
      <c r="K86" s="637">
        <v>0</v>
      </c>
      <c r="L86" s="645"/>
      <c r="M86" s="641">
        <f aca="true" t="shared" si="4" ref="M86:M91">SUM(C86:K86)</f>
        <v>0</v>
      </c>
      <c r="N86" s="828"/>
      <c r="O86"/>
      <c r="P86"/>
      <c r="Q86"/>
      <c r="R86"/>
      <c r="S86"/>
      <c r="T86"/>
      <c r="U86"/>
      <c r="V86"/>
      <c r="W86"/>
      <c r="X86"/>
    </row>
    <row r="87" spans="1:24" s="659" customFormat="1" ht="12.75">
      <c r="A87" s="653" t="s">
        <v>231</v>
      </c>
      <c r="B87" s="644"/>
      <c r="C87" s="711">
        <v>0</v>
      </c>
      <c r="D87" s="642"/>
      <c r="E87" s="711">
        <v>0</v>
      </c>
      <c r="F87" s="642"/>
      <c r="G87" s="711">
        <v>0</v>
      </c>
      <c r="H87" s="642"/>
      <c r="I87" s="711">
        <v>0</v>
      </c>
      <c r="J87" s="645"/>
      <c r="K87" s="711">
        <v>0</v>
      </c>
      <c r="L87" s="645"/>
      <c r="M87" s="641">
        <f t="shared" si="4"/>
        <v>0</v>
      </c>
      <c r="N87" s="828"/>
      <c r="O87"/>
      <c r="P87"/>
      <c r="Q87"/>
      <c r="R87"/>
      <c r="S87"/>
      <c r="T87"/>
      <c r="U87"/>
      <c r="V87"/>
      <c r="W87"/>
      <c r="X87"/>
    </row>
    <row r="88" spans="1:24" s="659" customFormat="1" ht="12.75">
      <c r="A88" s="653" t="s">
        <v>232</v>
      </c>
      <c r="B88" s="644"/>
      <c r="C88" s="711">
        <v>0</v>
      </c>
      <c r="D88" s="642"/>
      <c r="E88" s="711">
        <v>0</v>
      </c>
      <c r="F88" s="642"/>
      <c r="G88" s="711">
        <v>0</v>
      </c>
      <c r="H88" s="642"/>
      <c r="I88" s="711">
        <v>0</v>
      </c>
      <c r="J88" s="645"/>
      <c r="K88" s="711">
        <v>0</v>
      </c>
      <c r="L88" s="645"/>
      <c r="M88" s="641">
        <f t="shared" si="4"/>
        <v>0</v>
      </c>
      <c r="N88" s="828"/>
      <c r="O88"/>
      <c r="P88"/>
      <c r="Q88"/>
      <c r="R88"/>
      <c r="S88"/>
      <c r="T88"/>
      <c r="U88"/>
      <c r="V88"/>
      <c r="W88"/>
      <c r="X88"/>
    </row>
    <row r="89" spans="1:24" s="659" customFormat="1" ht="12.75">
      <c r="A89" s="653" t="s">
        <v>203</v>
      </c>
      <c r="B89" s="644"/>
      <c r="C89" s="711">
        <v>0</v>
      </c>
      <c r="D89" s="642"/>
      <c r="E89" s="711">
        <v>0</v>
      </c>
      <c r="F89" s="642"/>
      <c r="G89" s="711">
        <v>0</v>
      </c>
      <c r="H89" s="642"/>
      <c r="I89" s="711">
        <v>0</v>
      </c>
      <c r="J89" s="645"/>
      <c r="K89" s="711">
        <v>0</v>
      </c>
      <c r="L89" s="645"/>
      <c r="M89" s="641">
        <f t="shared" si="4"/>
        <v>0</v>
      </c>
      <c r="N89" s="828"/>
      <c r="O89"/>
      <c r="P89"/>
      <c r="Q89"/>
      <c r="R89"/>
      <c r="S89"/>
      <c r="T89"/>
      <c r="U89"/>
      <c r="V89"/>
      <c r="W89"/>
      <c r="X89"/>
    </row>
    <row r="90" spans="1:24" s="659" customFormat="1" ht="12.75">
      <c r="A90" s="653" t="s">
        <v>189</v>
      </c>
      <c r="B90" s="644"/>
      <c r="C90" s="711">
        <v>0</v>
      </c>
      <c r="D90" s="642"/>
      <c r="E90" s="711">
        <v>0</v>
      </c>
      <c r="F90" s="642"/>
      <c r="G90" s="711">
        <v>0</v>
      </c>
      <c r="H90" s="642"/>
      <c r="I90" s="711">
        <v>0</v>
      </c>
      <c r="J90" s="645"/>
      <c r="K90" s="711">
        <v>0</v>
      </c>
      <c r="L90" s="645"/>
      <c r="M90" s="641">
        <f t="shared" si="4"/>
        <v>0</v>
      </c>
      <c r="N90" s="828"/>
      <c r="O90"/>
      <c r="P90"/>
      <c r="Q90"/>
      <c r="R90"/>
      <c r="S90"/>
      <c r="T90"/>
      <c r="U90"/>
      <c r="V90"/>
      <c r="W90"/>
      <c r="X90"/>
    </row>
    <row r="91" spans="1:24" s="659" customFormat="1" ht="12.75">
      <c r="A91" s="647" t="s">
        <v>233</v>
      </c>
      <c r="B91" s="644"/>
      <c r="C91" s="643">
        <f>SUM(C86:C90)</f>
        <v>0</v>
      </c>
      <c r="D91" s="645"/>
      <c r="E91" s="643">
        <f>SUM(E86:E90)</f>
        <v>0</v>
      </c>
      <c r="F91" s="645"/>
      <c r="G91" s="643">
        <f>SUM(G86:G90)</f>
        <v>0</v>
      </c>
      <c r="H91" s="645"/>
      <c r="I91" s="643">
        <f>SUM(I86:I90)</f>
        <v>0</v>
      </c>
      <c r="J91" s="645"/>
      <c r="K91" s="643">
        <f>SUM(K86:K90)</f>
        <v>0</v>
      </c>
      <c r="L91" s="645"/>
      <c r="M91" s="641">
        <f t="shared" si="4"/>
        <v>0</v>
      </c>
      <c r="N91" s="828"/>
      <c r="O91"/>
      <c r="P91"/>
      <c r="Q91"/>
      <c r="R91"/>
      <c r="S91"/>
      <c r="T91"/>
      <c r="U91"/>
      <c r="V91"/>
      <c r="W91"/>
      <c r="X91"/>
    </row>
    <row r="92" spans="1:24" s="659" customFormat="1" ht="12.75">
      <c r="A92" s="647"/>
      <c r="B92" s="644"/>
      <c r="C92" s="645"/>
      <c r="D92" s="645"/>
      <c r="E92" s="645"/>
      <c r="F92" s="645"/>
      <c r="G92" s="645"/>
      <c r="H92" s="645"/>
      <c r="I92" s="645"/>
      <c r="J92" s="645"/>
      <c r="K92" s="645"/>
      <c r="L92" s="645"/>
      <c r="M92" s="645"/>
      <c r="N92" s="828"/>
      <c r="O92"/>
      <c r="P92"/>
      <c r="Q92"/>
      <c r="R92"/>
      <c r="S92"/>
      <c r="T92"/>
      <c r="U92"/>
      <c r="V92"/>
      <c r="W92"/>
      <c r="X92"/>
    </row>
    <row r="93" spans="1:24" s="657" customFormat="1" ht="12.75">
      <c r="A93" s="647" t="s">
        <v>206</v>
      </c>
      <c r="B93" s="654"/>
      <c r="C93" s="656"/>
      <c r="D93" s="656"/>
      <c r="E93" s="656"/>
      <c r="F93" s="656"/>
      <c r="G93" s="656"/>
      <c r="H93" s="656"/>
      <c r="I93" s="656"/>
      <c r="J93" s="656"/>
      <c r="K93" s="656"/>
      <c r="L93" s="656"/>
      <c r="M93" s="645"/>
      <c r="N93" s="827"/>
      <c r="O93"/>
      <c r="P93"/>
      <c r="Q93"/>
      <c r="R93"/>
      <c r="S93"/>
      <c r="T93"/>
      <c r="U93"/>
      <c r="V93"/>
      <c r="W93"/>
      <c r="X93"/>
    </row>
    <row r="94" spans="1:24" s="657" customFormat="1" ht="12.75">
      <c r="A94" s="653" t="s">
        <v>207</v>
      </c>
      <c r="B94" s="654"/>
      <c r="C94" s="637">
        <v>0</v>
      </c>
      <c r="D94" s="638"/>
      <c r="E94" s="637">
        <v>0</v>
      </c>
      <c r="F94" s="638"/>
      <c r="G94" s="637">
        <v>0</v>
      </c>
      <c r="H94" s="639"/>
      <c r="I94" s="637">
        <v>0</v>
      </c>
      <c r="J94" s="656"/>
      <c r="K94" s="637">
        <v>0</v>
      </c>
      <c r="L94" s="656"/>
      <c r="M94" s="641">
        <f>SUM(C94:K94)</f>
        <v>0</v>
      </c>
      <c r="N94" s="827"/>
      <c r="O94"/>
      <c r="P94"/>
      <c r="Q94"/>
      <c r="R94"/>
      <c r="S94"/>
      <c r="T94"/>
      <c r="U94"/>
      <c r="V94"/>
      <c r="W94"/>
      <c r="X94"/>
    </row>
    <row r="95" spans="1:24" s="657" customFormat="1" ht="12.75">
      <c r="A95" s="653" t="s">
        <v>208</v>
      </c>
      <c r="B95" s="654"/>
      <c r="C95" s="711">
        <v>0</v>
      </c>
      <c r="D95" s="642"/>
      <c r="E95" s="711">
        <v>0</v>
      </c>
      <c r="F95" s="642"/>
      <c r="G95" s="711">
        <v>0</v>
      </c>
      <c r="H95" s="642"/>
      <c r="I95" s="711">
        <v>0</v>
      </c>
      <c r="J95" s="656"/>
      <c r="K95" s="711">
        <v>0</v>
      </c>
      <c r="L95" s="656"/>
      <c r="M95" s="641">
        <f>SUM(C95:K95)</f>
        <v>0</v>
      </c>
      <c r="N95" s="827"/>
      <c r="O95"/>
      <c r="P95"/>
      <c r="Q95"/>
      <c r="R95"/>
      <c r="S95"/>
      <c r="T95"/>
      <c r="U95"/>
      <c r="V95"/>
      <c r="W95"/>
      <c r="X95"/>
    </row>
    <row r="96" spans="1:24" s="652" customFormat="1" ht="12.75">
      <c r="A96" s="653" t="s">
        <v>209</v>
      </c>
      <c r="B96" s="654"/>
      <c r="C96" s="711">
        <v>0</v>
      </c>
      <c r="D96" s="642"/>
      <c r="E96" s="711">
        <v>0</v>
      </c>
      <c r="F96" s="642"/>
      <c r="G96" s="711">
        <v>0</v>
      </c>
      <c r="H96" s="642"/>
      <c r="I96" s="711">
        <v>0</v>
      </c>
      <c r="J96" s="656"/>
      <c r="K96" s="711">
        <v>0</v>
      </c>
      <c r="L96" s="656"/>
      <c r="M96" s="641">
        <f>SUM(C96:K96)</f>
        <v>0</v>
      </c>
      <c r="N96" s="826"/>
      <c r="O96"/>
      <c r="P96"/>
      <c r="Q96"/>
      <c r="R96"/>
      <c r="S96"/>
      <c r="T96"/>
      <c r="U96"/>
      <c r="V96"/>
      <c r="W96"/>
      <c r="X96"/>
    </row>
    <row r="97" spans="1:24" s="652" customFormat="1" ht="12.75">
      <c r="A97" s="653" t="s">
        <v>189</v>
      </c>
      <c r="B97" s="654"/>
      <c r="C97" s="711">
        <v>0</v>
      </c>
      <c r="D97" s="642"/>
      <c r="E97" s="711">
        <v>0</v>
      </c>
      <c r="F97" s="642"/>
      <c r="G97" s="711">
        <v>0</v>
      </c>
      <c r="H97" s="642"/>
      <c r="I97" s="711">
        <v>0</v>
      </c>
      <c r="J97" s="656"/>
      <c r="K97" s="711">
        <v>0</v>
      </c>
      <c r="L97" s="656"/>
      <c r="M97" s="641">
        <f>SUM(C97:K97)</f>
        <v>0</v>
      </c>
      <c r="N97" s="826"/>
      <c r="O97"/>
      <c r="P97"/>
      <c r="Q97"/>
      <c r="R97"/>
      <c r="S97"/>
      <c r="T97"/>
      <c r="U97"/>
      <c r="V97"/>
      <c r="W97"/>
      <c r="X97"/>
    </row>
    <row r="98" spans="1:24" s="659" customFormat="1" ht="12.75">
      <c r="A98" s="647" t="s">
        <v>210</v>
      </c>
      <c r="B98" s="644"/>
      <c r="C98" s="643">
        <f>SUM(C94:C97)</f>
        <v>0</v>
      </c>
      <c r="D98" s="645"/>
      <c r="E98" s="643">
        <f>SUM(E94:E97)</f>
        <v>0</v>
      </c>
      <c r="F98" s="645"/>
      <c r="G98" s="643">
        <f>SUM(G94:G97)</f>
        <v>0</v>
      </c>
      <c r="H98" s="645"/>
      <c r="I98" s="643">
        <f>SUM(I94:I97)</f>
        <v>0</v>
      </c>
      <c r="J98" s="645"/>
      <c r="K98" s="643">
        <f>SUM(K94:K97)</f>
        <v>0</v>
      </c>
      <c r="L98" s="645"/>
      <c r="M98" s="641">
        <f>SUM(C98:K98)</f>
        <v>0</v>
      </c>
      <c r="N98" s="828"/>
      <c r="O98"/>
      <c r="P98"/>
      <c r="Q98"/>
      <c r="R98"/>
      <c r="S98"/>
      <c r="T98"/>
      <c r="U98"/>
      <c r="V98"/>
      <c r="W98"/>
      <c r="X98"/>
    </row>
    <row r="99" spans="1:24" s="659" customFormat="1" ht="12.75">
      <c r="A99" s="647"/>
      <c r="B99" s="644"/>
      <c r="C99" s="645"/>
      <c r="D99" s="645"/>
      <c r="E99" s="645"/>
      <c r="F99" s="645"/>
      <c r="G99" s="645"/>
      <c r="H99" s="645"/>
      <c r="I99" s="645"/>
      <c r="J99" s="645"/>
      <c r="K99" s="645"/>
      <c r="L99" s="645"/>
      <c r="M99" s="645"/>
      <c r="N99" s="828"/>
      <c r="O99"/>
      <c r="P99"/>
      <c r="Q99"/>
      <c r="R99"/>
      <c r="S99"/>
      <c r="T99"/>
      <c r="U99"/>
      <c r="V99"/>
      <c r="W99"/>
      <c r="X99"/>
    </row>
    <row r="100" spans="1:24" s="659" customFormat="1" ht="12.75">
      <c r="A100" s="647" t="s">
        <v>211</v>
      </c>
      <c r="B100" s="654"/>
      <c r="C100" s="645"/>
      <c r="D100" s="645"/>
      <c r="E100" s="645"/>
      <c r="F100" s="645"/>
      <c r="G100" s="645"/>
      <c r="H100" s="645"/>
      <c r="I100" s="645"/>
      <c r="J100" s="645"/>
      <c r="K100" s="645"/>
      <c r="L100" s="645"/>
      <c r="M100" s="645"/>
      <c r="N100" s="828"/>
      <c r="O100"/>
      <c r="P100"/>
      <c r="Q100"/>
      <c r="R100"/>
      <c r="S100"/>
      <c r="T100"/>
      <c r="U100"/>
      <c r="V100"/>
      <c r="W100"/>
      <c r="X100"/>
    </row>
    <row r="101" spans="1:24" s="659" customFormat="1" ht="12.75">
      <c r="A101" s="653" t="s">
        <v>234</v>
      </c>
      <c r="B101" s="654"/>
      <c r="C101" s="637">
        <v>0</v>
      </c>
      <c r="D101" s="638"/>
      <c r="E101" s="637">
        <v>0</v>
      </c>
      <c r="F101" s="638"/>
      <c r="G101" s="637">
        <v>0</v>
      </c>
      <c r="H101" s="639"/>
      <c r="I101" s="637">
        <v>0</v>
      </c>
      <c r="J101" s="645"/>
      <c r="K101" s="637">
        <v>0</v>
      </c>
      <c r="L101" s="645"/>
      <c r="M101" s="641">
        <f aca="true" t="shared" si="5" ref="M101:M106">SUM(C101:K101)</f>
        <v>0</v>
      </c>
      <c r="N101" s="828"/>
      <c r="O101"/>
      <c r="P101"/>
      <c r="Q101"/>
      <c r="R101"/>
      <c r="S101"/>
      <c r="T101"/>
      <c r="U101"/>
      <c r="V101"/>
      <c r="W101"/>
      <c r="X101"/>
    </row>
    <row r="102" spans="1:24" s="659" customFormat="1" ht="12.75">
      <c r="A102" s="653" t="s">
        <v>213</v>
      </c>
      <c r="B102" s="654"/>
      <c r="C102" s="711">
        <v>0</v>
      </c>
      <c r="D102" s="642"/>
      <c r="E102" s="711">
        <v>0</v>
      </c>
      <c r="F102" s="642"/>
      <c r="G102" s="711">
        <v>0</v>
      </c>
      <c r="H102" s="642"/>
      <c r="I102" s="711">
        <v>0</v>
      </c>
      <c r="J102" s="645"/>
      <c r="K102" s="711">
        <v>0</v>
      </c>
      <c r="L102" s="645"/>
      <c r="M102" s="641">
        <f t="shared" si="5"/>
        <v>0</v>
      </c>
      <c r="N102" s="828"/>
      <c r="O102"/>
      <c r="P102"/>
      <c r="Q102"/>
      <c r="R102"/>
      <c r="S102"/>
      <c r="T102"/>
      <c r="U102"/>
      <c r="V102"/>
      <c r="W102"/>
      <c r="X102"/>
    </row>
    <row r="103" spans="1:24" s="659" customFormat="1" ht="12.75">
      <c r="A103" s="653" t="s">
        <v>209</v>
      </c>
      <c r="B103" s="654"/>
      <c r="C103" s="711">
        <v>0</v>
      </c>
      <c r="D103" s="642"/>
      <c r="E103" s="711">
        <v>0</v>
      </c>
      <c r="F103" s="642"/>
      <c r="G103" s="711">
        <v>0</v>
      </c>
      <c r="H103" s="642"/>
      <c r="I103" s="711">
        <v>0</v>
      </c>
      <c r="J103" s="645"/>
      <c r="K103" s="711">
        <v>0</v>
      </c>
      <c r="L103" s="645"/>
      <c r="M103" s="641">
        <f t="shared" si="5"/>
        <v>0</v>
      </c>
      <c r="N103" s="828"/>
      <c r="O103"/>
      <c r="P103"/>
      <c r="Q103"/>
      <c r="R103"/>
      <c r="S103"/>
      <c r="T103"/>
      <c r="U103"/>
      <c r="V103"/>
      <c r="W103"/>
      <c r="X103"/>
    </row>
    <row r="104" spans="1:24" s="659" customFormat="1" ht="12.75">
      <c r="A104" s="653" t="s">
        <v>214</v>
      </c>
      <c r="B104" s="654"/>
      <c r="C104" s="711">
        <v>0</v>
      </c>
      <c r="D104" s="642"/>
      <c r="E104" s="711">
        <v>0</v>
      </c>
      <c r="F104" s="642"/>
      <c r="G104" s="711">
        <v>0</v>
      </c>
      <c r="H104" s="642"/>
      <c r="I104" s="711">
        <v>0</v>
      </c>
      <c r="J104" s="645"/>
      <c r="K104" s="711">
        <v>0</v>
      </c>
      <c r="L104" s="645"/>
      <c r="M104" s="641">
        <f t="shared" si="5"/>
        <v>0</v>
      </c>
      <c r="N104" s="828"/>
      <c r="O104"/>
      <c r="P104"/>
      <c r="Q104"/>
      <c r="R104"/>
      <c r="S104"/>
      <c r="T104"/>
      <c r="U104"/>
      <c r="V104"/>
      <c r="W104"/>
      <c r="X104"/>
    </row>
    <row r="105" spans="1:24" s="659" customFormat="1" ht="12.75">
      <c r="A105" s="653" t="s">
        <v>189</v>
      </c>
      <c r="B105" s="654"/>
      <c r="C105" s="711">
        <v>0</v>
      </c>
      <c r="D105" s="642"/>
      <c r="E105" s="711">
        <v>0</v>
      </c>
      <c r="F105" s="642"/>
      <c r="G105" s="711">
        <v>0</v>
      </c>
      <c r="H105" s="642"/>
      <c r="I105" s="711">
        <v>0</v>
      </c>
      <c r="J105" s="645"/>
      <c r="K105" s="711">
        <v>0</v>
      </c>
      <c r="L105" s="645"/>
      <c r="M105" s="641">
        <f t="shared" si="5"/>
        <v>0</v>
      </c>
      <c r="N105" s="828"/>
      <c r="O105"/>
      <c r="P105"/>
      <c r="Q105"/>
      <c r="R105"/>
      <c r="S105"/>
      <c r="T105"/>
      <c r="U105"/>
      <c r="V105"/>
      <c r="W105"/>
      <c r="X105"/>
    </row>
    <row r="106" spans="1:24" s="659" customFormat="1" ht="12.75">
      <c r="A106" s="647" t="s">
        <v>235</v>
      </c>
      <c r="B106" s="644"/>
      <c r="C106" s="643">
        <f>SUM(C101:C105)</f>
        <v>0</v>
      </c>
      <c r="D106" s="645"/>
      <c r="E106" s="643">
        <f>SUM(E101:E105)</f>
        <v>0</v>
      </c>
      <c r="F106" s="645"/>
      <c r="G106" s="643">
        <f>SUM(G101:G105)</f>
        <v>0</v>
      </c>
      <c r="H106" s="645"/>
      <c r="I106" s="643">
        <f>SUM(I101:I105)</f>
        <v>0</v>
      </c>
      <c r="J106" s="645"/>
      <c r="K106" s="643">
        <f>SUM(K101:K105)</f>
        <v>0</v>
      </c>
      <c r="L106" s="645"/>
      <c r="M106" s="641">
        <f t="shared" si="5"/>
        <v>0</v>
      </c>
      <c r="N106" s="828"/>
      <c r="O106"/>
      <c r="P106"/>
      <c r="Q106"/>
      <c r="R106"/>
      <c r="S106"/>
      <c r="T106"/>
      <c r="U106"/>
      <c r="V106"/>
      <c r="W106"/>
      <c r="X106"/>
    </row>
    <row r="107" spans="1:24" s="659" customFormat="1" ht="12.75">
      <c r="A107" s="647"/>
      <c r="B107" s="644"/>
      <c r="C107" s="661"/>
      <c r="D107" s="645"/>
      <c r="E107" s="661"/>
      <c r="F107" s="645"/>
      <c r="G107" s="661"/>
      <c r="H107" s="645"/>
      <c r="I107" s="661"/>
      <c r="J107" s="645"/>
      <c r="K107" s="661"/>
      <c r="L107" s="645"/>
      <c r="M107" s="661"/>
      <c r="N107" s="828"/>
      <c r="O107"/>
      <c r="P107"/>
      <c r="Q107"/>
      <c r="R107"/>
      <c r="S107"/>
      <c r="T107"/>
      <c r="U107"/>
      <c r="V107"/>
      <c r="W107"/>
      <c r="X107"/>
    </row>
    <row r="108" spans="1:24" s="659" customFormat="1" ht="12.75">
      <c r="A108" s="647" t="s">
        <v>236</v>
      </c>
      <c r="B108" s="644"/>
      <c r="C108" s="661"/>
      <c r="D108" s="645"/>
      <c r="E108" s="661"/>
      <c r="F108" s="645"/>
      <c r="G108" s="661"/>
      <c r="H108" s="645"/>
      <c r="I108" s="661"/>
      <c r="J108" s="645"/>
      <c r="K108" s="661"/>
      <c r="L108" s="645"/>
      <c r="M108" s="661"/>
      <c r="N108" s="828"/>
      <c r="O108"/>
      <c r="P108"/>
      <c r="Q108"/>
      <c r="R108"/>
      <c r="S108"/>
      <c r="T108"/>
      <c r="U108"/>
      <c r="V108"/>
      <c r="W108"/>
      <c r="X108"/>
    </row>
    <row r="109" spans="1:24" s="659" customFormat="1" ht="12.75">
      <c r="A109" s="653" t="s">
        <v>209</v>
      </c>
      <c r="B109" s="644"/>
      <c r="C109" s="637">
        <v>0</v>
      </c>
      <c r="D109" s="638"/>
      <c r="E109" s="637">
        <v>0</v>
      </c>
      <c r="F109" s="638"/>
      <c r="G109" s="637">
        <v>0</v>
      </c>
      <c r="H109" s="639"/>
      <c r="I109" s="637">
        <v>0</v>
      </c>
      <c r="J109" s="645"/>
      <c r="K109" s="637">
        <v>0</v>
      </c>
      <c r="L109" s="645"/>
      <c r="M109" s="641">
        <f aca="true" t="shared" si="6" ref="M109:M115">SUM(C109:K109)</f>
        <v>0</v>
      </c>
      <c r="N109" s="828"/>
      <c r="O109"/>
      <c r="P109"/>
      <c r="Q109"/>
      <c r="R109"/>
      <c r="S109"/>
      <c r="T109"/>
      <c r="U109"/>
      <c r="V109"/>
      <c r="W109"/>
      <c r="X109"/>
    </row>
    <row r="110" spans="1:24" s="659" customFormat="1" ht="12.75">
      <c r="A110" s="653" t="s">
        <v>237</v>
      </c>
      <c r="B110" s="644"/>
      <c r="C110" s="711">
        <v>0</v>
      </c>
      <c r="D110" s="642"/>
      <c r="E110" s="711">
        <v>0</v>
      </c>
      <c r="F110" s="642"/>
      <c r="G110" s="711">
        <v>0</v>
      </c>
      <c r="H110" s="642"/>
      <c r="I110" s="711">
        <v>0</v>
      </c>
      <c r="J110" s="645"/>
      <c r="K110" s="711">
        <v>0</v>
      </c>
      <c r="L110" s="645"/>
      <c r="M110" s="641">
        <f t="shared" si="6"/>
        <v>0</v>
      </c>
      <c r="N110" s="828"/>
      <c r="O110"/>
      <c r="P110"/>
      <c r="Q110"/>
      <c r="R110"/>
      <c r="S110"/>
      <c r="T110"/>
      <c r="U110"/>
      <c r="V110"/>
      <c r="W110"/>
      <c r="X110"/>
    </row>
    <row r="111" spans="1:24" s="659" customFormat="1" ht="12.75">
      <c r="A111" s="653" t="s">
        <v>238</v>
      </c>
      <c r="B111" s="644"/>
      <c r="C111" s="711">
        <v>0</v>
      </c>
      <c r="D111" s="642"/>
      <c r="E111" s="711">
        <v>0</v>
      </c>
      <c r="F111" s="642"/>
      <c r="G111" s="711">
        <v>0</v>
      </c>
      <c r="H111" s="642"/>
      <c r="I111" s="711">
        <v>0</v>
      </c>
      <c r="J111" s="645"/>
      <c r="K111" s="711">
        <v>0</v>
      </c>
      <c r="L111" s="645"/>
      <c r="M111" s="641">
        <f t="shared" si="6"/>
        <v>0</v>
      </c>
      <c r="N111" s="828"/>
      <c r="O111"/>
      <c r="P111"/>
      <c r="Q111"/>
      <c r="R111"/>
      <c r="S111"/>
      <c r="T111"/>
      <c r="U111"/>
      <c r="V111"/>
      <c r="W111"/>
      <c r="X111"/>
    </row>
    <row r="112" spans="1:24" s="659" customFormat="1" ht="12.75">
      <c r="A112" s="653" t="s">
        <v>239</v>
      </c>
      <c r="B112" s="644"/>
      <c r="C112" s="711">
        <v>0</v>
      </c>
      <c r="D112" s="642"/>
      <c r="E112" s="711">
        <v>0</v>
      </c>
      <c r="F112" s="642"/>
      <c r="G112" s="711">
        <v>0</v>
      </c>
      <c r="H112" s="642"/>
      <c r="I112" s="711">
        <v>0</v>
      </c>
      <c r="J112" s="645"/>
      <c r="K112" s="711">
        <v>0</v>
      </c>
      <c r="L112" s="645"/>
      <c r="M112" s="641">
        <f t="shared" si="6"/>
        <v>0</v>
      </c>
      <c r="N112" s="828"/>
      <c r="O112"/>
      <c r="P112"/>
      <c r="Q112"/>
      <c r="R112"/>
      <c r="S112"/>
      <c r="T112"/>
      <c r="U112"/>
      <c r="V112"/>
      <c r="W112"/>
      <c r="X112"/>
    </row>
    <row r="113" spans="1:24" s="659" customFormat="1" ht="12.75">
      <c r="A113" s="653" t="s">
        <v>195</v>
      </c>
      <c r="B113" s="644"/>
      <c r="C113" s="711">
        <v>0</v>
      </c>
      <c r="D113" s="642"/>
      <c r="E113" s="711">
        <v>0</v>
      </c>
      <c r="F113" s="642"/>
      <c r="G113" s="711">
        <v>0</v>
      </c>
      <c r="H113" s="642"/>
      <c r="I113" s="711">
        <v>0</v>
      </c>
      <c r="J113" s="645"/>
      <c r="K113" s="711">
        <v>0</v>
      </c>
      <c r="L113" s="645"/>
      <c r="M113" s="641">
        <f t="shared" si="6"/>
        <v>0</v>
      </c>
      <c r="N113" s="828"/>
      <c r="O113"/>
      <c r="P113"/>
      <c r="Q113"/>
      <c r="R113"/>
      <c r="S113"/>
      <c r="T113"/>
      <c r="U113"/>
      <c r="V113"/>
      <c r="W113"/>
      <c r="X113"/>
    </row>
    <row r="114" spans="1:24" s="659" customFormat="1" ht="12.75">
      <c r="A114" s="653" t="s">
        <v>189</v>
      </c>
      <c r="B114" s="644"/>
      <c r="C114" s="711">
        <v>0</v>
      </c>
      <c r="D114" s="642"/>
      <c r="E114" s="711">
        <v>0</v>
      </c>
      <c r="F114" s="642"/>
      <c r="G114" s="711">
        <v>0</v>
      </c>
      <c r="H114" s="642"/>
      <c r="I114" s="711">
        <v>0</v>
      </c>
      <c r="J114" s="645"/>
      <c r="K114" s="711">
        <v>0</v>
      </c>
      <c r="L114" s="645"/>
      <c r="M114" s="641">
        <f t="shared" si="6"/>
        <v>0</v>
      </c>
      <c r="N114" s="828"/>
      <c r="O114"/>
      <c r="P114"/>
      <c r="Q114"/>
      <c r="R114"/>
      <c r="S114"/>
      <c r="T114"/>
      <c r="U114"/>
      <c r="V114"/>
      <c r="W114"/>
      <c r="X114"/>
    </row>
    <row r="115" spans="1:24" s="659" customFormat="1" ht="12.75">
      <c r="A115" s="647" t="s">
        <v>240</v>
      </c>
      <c r="B115" s="644"/>
      <c r="C115" s="668">
        <f>SUM(C109:C114)</f>
        <v>0</v>
      </c>
      <c r="D115" s="645"/>
      <c r="E115" s="668">
        <f>SUM(E109:E114)</f>
        <v>0</v>
      </c>
      <c r="F115" s="645"/>
      <c r="G115" s="668">
        <f>SUM(G109:G114)</f>
        <v>0</v>
      </c>
      <c r="H115" s="645"/>
      <c r="I115" s="668">
        <f>SUM(I109:I114)</f>
        <v>0</v>
      </c>
      <c r="J115" s="645"/>
      <c r="K115" s="668">
        <f>SUM(K109:K114)</f>
        <v>0</v>
      </c>
      <c r="L115" s="645"/>
      <c r="M115" s="641">
        <f t="shared" si="6"/>
        <v>0</v>
      </c>
      <c r="N115" s="828"/>
      <c r="O115"/>
      <c r="P115"/>
      <c r="Q115"/>
      <c r="R115"/>
      <c r="S115"/>
      <c r="T115"/>
      <c r="U115"/>
      <c r="V115"/>
      <c r="W115"/>
      <c r="X115"/>
    </row>
    <row r="116" spans="1:24" s="659" customFormat="1" ht="12.75">
      <c r="A116" s="647"/>
      <c r="B116" s="644"/>
      <c r="C116" s="645"/>
      <c r="D116" s="645"/>
      <c r="E116" s="645"/>
      <c r="F116" s="645"/>
      <c r="G116" s="645"/>
      <c r="H116" s="645"/>
      <c r="I116" s="645"/>
      <c r="J116" s="645"/>
      <c r="K116" s="645"/>
      <c r="L116" s="645"/>
      <c r="M116" s="645"/>
      <c r="N116" s="828"/>
      <c r="O116"/>
      <c r="P116"/>
      <c r="Q116"/>
      <c r="R116"/>
      <c r="S116"/>
      <c r="T116"/>
      <c r="U116"/>
      <c r="V116"/>
      <c r="W116"/>
      <c r="X116"/>
    </row>
    <row r="117" spans="1:24" s="659" customFormat="1" ht="12.75">
      <c r="A117" s="647" t="s">
        <v>241</v>
      </c>
      <c r="B117" s="644"/>
      <c r="C117" s="645"/>
      <c r="D117" s="645"/>
      <c r="E117" s="645"/>
      <c r="F117" s="645"/>
      <c r="G117" s="645"/>
      <c r="H117" s="645"/>
      <c r="I117" s="645"/>
      <c r="J117" s="645"/>
      <c r="K117" s="645"/>
      <c r="L117" s="645"/>
      <c r="M117" s="645"/>
      <c r="N117" s="828"/>
      <c r="O117"/>
      <c r="P117"/>
      <c r="Q117"/>
      <c r="R117"/>
      <c r="S117"/>
      <c r="T117"/>
      <c r="U117"/>
      <c r="V117"/>
      <c r="W117"/>
      <c r="X117"/>
    </row>
    <row r="118" spans="1:24" s="659" customFormat="1" ht="12.75">
      <c r="A118" s="653" t="s">
        <v>270</v>
      </c>
      <c r="B118" s="644"/>
      <c r="C118" s="637">
        <v>0</v>
      </c>
      <c r="D118" s="638"/>
      <c r="E118" s="637">
        <v>0</v>
      </c>
      <c r="F118" s="638"/>
      <c r="G118" s="637">
        <v>0</v>
      </c>
      <c r="H118" s="639"/>
      <c r="I118" s="637">
        <v>0</v>
      </c>
      <c r="J118" s="645"/>
      <c r="K118" s="637">
        <v>0</v>
      </c>
      <c r="L118" s="645"/>
      <c r="M118" s="641">
        <f aca="true" t="shared" si="7" ref="M118:M123">SUM(C118:K118)</f>
        <v>0</v>
      </c>
      <c r="N118" s="828"/>
      <c r="O118"/>
      <c r="P118"/>
      <c r="Q118"/>
      <c r="R118"/>
      <c r="S118"/>
      <c r="T118"/>
      <c r="U118"/>
      <c r="V118"/>
      <c r="W118"/>
      <c r="X118"/>
    </row>
    <row r="119" spans="1:24" s="659" customFormat="1" ht="12.75">
      <c r="A119" s="653" t="s">
        <v>242</v>
      </c>
      <c r="B119" s="644"/>
      <c r="C119" s="711">
        <v>0</v>
      </c>
      <c r="D119" s="642"/>
      <c r="E119" s="711">
        <v>0</v>
      </c>
      <c r="F119" s="642"/>
      <c r="G119" s="711">
        <v>0</v>
      </c>
      <c r="H119" s="642"/>
      <c r="I119" s="711">
        <v>0</v>
      </c>
      <c r="J119" s="645"/>
      <c r="K119" s="711">
        <v>0</v>
      </c>
      <c r="L119" s="645"/>
      <c r="M119" s="641">
        <f t="shared" si="7"/>
        <v>0</v>
      </c>
      <c r="N119" s="828"/>
      <c r="O119"/>
      <c r="P119"/>
      <c r="Q119"/>
      <c r="R119"/>
      <c r="S119"/>
      <c r="T119"/>
      <c r="U119"/>
      <c r="V119"/>
      <c r="W119"/>
      <c r="X119"/>
    </row>
    <row r="120" spans="1:24" s="659" customFormat="1" ht="12.75">
      <c r="A120" s="653" t="s">
        <v>243</v>
      </c>
      <c r="B120" s="644"/>
      <c r="C120" s="711">
        <v>0</v>
      </c>
      <c r="D120" s="642"/>
      <c r="E120" s="711">
        <v>0</v>
      </c>
      <c r="F120" s="642"/>
      <c r="G120" s="711">
        <v>0</v>
      </c>
      <c r="H120" s="642"/>
      <c r="I120" s="711">
        <v>0</v>
      </c>
      <c r="J120" s="645"/>
      <c r="K120" s="711">
        <v>0</v>
      </c>
      <c r="L120" s="645"/>
      <c r="M120" s="641">
        <f t="shared" si="7"/>
        <v>0</v>
      </c>
      <c r="N120" s="828"/>
      <c r="O120"/>
      <c r="P120"/>
      <c r="Q120"/>
      <c r="R120"/>
      <c r="S120"/>
      <c r="T120"/>
      <c r="U120"/>
      <c r="V120"/>
      <c r="W120"/>
      <c r="X120"/>
    </row>
    <row r="121" spans="1:24" s="659" customFormat="1" ht="12.75">
      <c r="A121" s="653" t="s">
        <v>244</v>
      </c>
      <c r="B121" s="644"/>
      <c r="C121" s="711">
        <v>0</v>
      </c>
      <c r="D121" s="642"/>
      <c r="E121" s="711">
        <v>0</v>
      </c>
      <c r="F121" s="642"/>
      <c r="G121" s="711">
        <v>0</v>
      </c>
      <c r="H121" s="642"/>
      <c r="I121" s="711">
        <v>0</v>
      </c>
      <c r="J121" s="645"/>
      <c r="K121" s="711">
        <v>0</v>
      </c>
      <c r="L121" s="645"/>
      <c r="M121" s="641">
        <f t="shared" si="7"/>
        <v>0</v>
      </c>
      <c r="N121" s="828"/>
      <c r="O121"/>
      <c r="P121"/>
      <c r="Q121"/>
      <c r="R121"/>
      <c r="S121"/>
      <c r="T121"/>
      <c r="U121"/>
      <c r="V121"/>
      <c r="W121"/>
      <c r="X121"/>
    </row>
    <row r="122" spans="1:24" s="659" customFormat="1" ht="12.75">
      <c r="A122" s="653" t="s">
        <v>189</v>
      </c>
      <c r="B122" s="644"/>
      <c r="C122" s="711">
        <v>0</v>
      </c>
      <c r="D122" s="642"/>
      <c r="E122" s="711">
        <v>0</v>
      </c>
      <c r="F122" s="642"/>
      <c r="G122" s="711">
        <v>0</v>
      </c>
      <c r="H122" s="642"/>
      <c r="I122" s="711">
        <v>0</v>
      </c>
      <c r="J122" s="645"/>
      <c r="K122" s="711">
        <v>0</v>
      </c>
      <c r="L122" s="645"/>
      <c r="M122" s="641">
        <f t="shared" si="7"/>
        <v>0</v>
      </c>
      <c r="N122" s="828"/>
      <c r="O122"/>
      <c r="P122"/>
      <c r="Q122"/>
      <c r="R122"/>
      <c r="S122"/>
      <c r="T122"/>
      <c r="U122"/>
      <c r="V122"/>
      <c r="W122"/>
      <c r="X122"/>
    </row>
    <row r="123" spans="1:24" s="659" customFormat="1" ht="12.75">
      <c r="A123" s="647" t="s">
        <v>245</v>
      </c>
      <c r="B123" s="644"/>
      <c r="C123" s="643">
        <f>SUM(C118:C122)</f>
        <v>0</v>
      </c>
      <c r="D123" s="645"/>
      <c r="E123" s="643">
        <f>SUM(E118:E122)</f>
        <v>0</v>
      </c>
      <c r="F123" s="645"/>
      <c r="G123" s="643">
        <f>SUM(G118:G122)</f>
        <v>0</v>
      </c>
      <c r="H123" s="645"/>
      <c r="I123" s="643">
        <f>SUM(I118:I122)</f>
        <v>0</v>
      </c>
      <c r="J123" s="645"/>
      <c r="K123" s="643">
        <f>SUM(K118:K122)</f>
        <v>0</v>
      </c>
      <c r="L123" s="645"/>
      <c r="M123" s="641">
        <f t="shared" si="7"/>
        <v>0</v>
      </c>
      <c r="N123" s="828"/>
      <c r="O123"/>
      <c r="P123"/>
      <c r="Q123"/>
      <c r="R123"/>
      <c r="S123"/>
      <c r="T123"/>
      <c r="U123"/>
      <c r="V123"/>
      <c r="W123"/>
      <c r="X123"/>
    </row>
    <row r="124" spans="1:24" s="659" customFormat="1" ht="12.75">
      <c r="A124" s="647"/>
      <c r="B124" s="644"/>
      <c r="C124" s="645"/>
      <c r="D124" s="645"/>
      <c r="E124" s="645"/>
      <c r="F124" s="645"/>
      <c r="G124" s="645"/>
      <c r="H124" s="645"/>
      <c r="I124" s="645"/>
      <c r="J124" s="645"/>
      <c r="K124" s="645"/>
      <c r="L124" s="645"/>
      <c r="M124" s="645"/>
      <c r="N124" s="828"/>
      <c r="O124"/>
      <c r="P124"/>
      <c r="Q124"/>
      <c r="R124"/>
      <c r="S124"/>
      <c r="T124"/>
      <c r="U124"/>
      <c r="V124"/>
      <c r="W124"/>
      <c r="X124"/>
    </row>
    <row r="125" spans="1:24" s="659" customFormat="1" ht="12.75">
      <c r="A125" s="647" t="s">
        <v>246</v>
      </c>
      <c r="B125" s="644"/>
      <c r="C125" s="645"/>
      <c r="D125" s="645"/>
      <c r="E125" s="645"/>
      <c r="F125" s="645"/>
      <c r="G125" s="645"/>
      <c r="H125" s="645"/>
      <c r="I125" s="645"/>
      <c r="J125" s="645"/>
      <c r="K125" s="645"/>
      <c r="L125" s="645"/>
      <c r="M125" s="645"/>
      <c r="N125" s="828"/>
      <c r="O125"/>
      <c r="P125"/>
      <c r="Q125"/>
      <c r="R125"/>
      <c r="S125"/>
      <c r="T125"/>
      <c r="U125"/>
      <c r="V125"/>
      <c r="W125"/>
      <c r="X125"/>
    </row>
    <row r="126" spans="1:24" s="659" customFormat="1" ht="12.75">
      <c r="A126" s="653" t="s">
        <v>218</v>
      </c>
      <c r="B126" s="644"/>
      <c r="C126" s="637">
        <v>0</v>
      </c>
      <c r="D126" s="638"/>
      <c r="E126" s="637">
        <v>0</v>
      </c>
      <c r="F126" s="638"/>
      <c r="G126" s="637">
        <v>0</v>
      </c>
      <c r="H126" s="639"/>
      <c r="I126" s="637">
        <v>0</v>
      </c>
      <c r="J126" s="645"/>
      <c r="K126" s="637">
        <v>0</v>
      </c>
      <c r="L126" s="645"/>
      <c r="M126" s="641">
        <f>SUM(C126:K126)</f>
        <v>0</v>
      </c>
      <c r="N126" s="828"/>
      <c r="O126"/>
      <c r="P126"/>
      <c r="Q126"/>
      <c r="R126"/>
      <c r="S126"/>
      <c r="T126"/>
      <c r="U126"/>
      <c r="V126"/>
      <c r="W126"/>
      <c r="X126"/>
    </row>
    <row r="127" spans="1:24" s="659" customFormat="1" ht="12.75">
      <c r="A127" s="653" t="s">
        <v>219</v>
      </c>
      <c r="B127" s="644"/>
      <c r="C127" s="711">
        <v>0</v>
      </c>
      <c r="D127" s="642"/>
      <c r="E127" s="711">
        <v>0</v>
      </c>
      <c r="F127" s="642"/>
      <c r="G127" s="711">
        <v>0</v>
      </c>
      <c r="H127" s="642"/>
      <c r="I127" s="711">
        <v>0</v>
      </c>
      <c r="J127" s="645"/>
      <c r="K127" s="711">
        <v>0</v>
      </c>
      <c r="L127" s="645"/>
      <c r="M127" s="641">
        <f>SUM(C127:K127)</f>
        <v>0</v>
      </c>
      <c r="N127" s="828"/>
      <c r="O127"/>
      <c r="P127"/>
      <c r="Q127"/>
      <c r="R127"/>
      <c r="S127"/>
      <c r="T127"/>
      <c r="U127"/>
      <c r="V127"/>
      <c r="W127"/>
      <c r="X127"/>
    </row>
    <row r="128" spans="1:24" s="659" customFormat="1" ht="12.75">
      <c r="A128" s="653" t="s">
        <v>220</v>
      </c>
      <c r="B128" s="644"/>
      <c r="C128" s="711">
        <v>0</v>
      </c>
      <c r="D128" s="642"/>
      <c r="E128" s="711">
        <v>0</v>
      </c>
      <c r="F128" s="642"/>
      <c r="G128" s="711">
        <v>0</v>
      </c>
      <c r="H128" s="642"/>
      <c r="I128" s="711">
        <v>0</v>
      </c>
      <c r="J128" s="645"/>
      <c r="K128" s="711">
        <v>0</v>
      </c>
      <c r="L128" s="645"/>
      <c r="M128" s="641">
        <f>SUM(C128:K128)</f>
        <v>0</v>
      </c>
      <c r="N128" s="828"/>
      <c r="O128"/>
      <c r="P128"/>
      <c r="Q128"/>
      <c r="R128"/>
      <c r="S128"/>
      <c r="T128"/>
      <c r="U128"/>
      <c r="V128"/>
      <c r="W128"/>
      <c r="X128"/>
    </row>
    <row r="129" spans="1:24" s="659" customFormat="1" ht="12.75">
      <c r="A129" s="647" t="s">
        <v>247</v>
      </c>
      <c r="B129" s="644"/>
      <c r="C129" s="643">
        <f>SUM(C126:C128)</f>
        <v>0</v>
      </c>
      <c r="D129" s="645"/>
      <c r="E129" s="643">
        <f>SUM(E126:E128)</f>
        <v>0</v>
      </c>
      <c r="F129" s="645"/>
      <c r="G129" s="643">
        <f>SUM(G126:G128)</f>
        <v>0</v>
      </c>
      <c r="H129" s="645"/>
      <c r="I129" s="643">
        <f>SUM(I126:I128)</f>
        <v>0</v>
      </c>
      <c r="J129" s="645"/>
      <c r="K129" s="643">
        <f>SUM(K126:K128)</f>
        <v>0</v>
      </c>
      <c r="L129" s="645"/>
      <c r="M129" s="641">
        <f>SUM(C129:K129)</f>
        <v>0</v>
      </c>
      <c r="N129" s="828"/>
      <c r="O129"/>
      <c r="P129"/>
      <c r="Q129"/>
      <c r="R129"/>
      <c r="S129"/>
      <c r="T129"/>
      <c r="U129"/>
      <c r="V129"/>
      <c r="W129"/>
      <c r="X129"/>
    </row>
    <row r="130" spans="1:24" s="659" customFormat="1" ht="12.75">
      <c r="A130" s="647"/>
      <c r="B130" s="644"/>
      <c r="C130" s="645"/>
      <c r="D130" s="645"/>
      <c r="E130" s="645"/>
      <c r="F130" s="645"/>
      <c r="G130" s="645"/>
      <c r="H130" s="645"/>
      <c r="I130" s="645"/>
      <c r="J130" s="645"/>
      <c r="K130" s="645"/>
      <c r="L130" s="645"/>
      <c r="M130" s="645"/>
      <c r="N130" s="828"/>
      <c r="O130"/>
      <c r="P130"/>
      <c r="Q130"/>
      <c r="R130"/>
      <c r="S130"/>
      <c r="T130"/>
      <c r="U130"/>
      <c r="V130"/>
      <c r="W130"/>
      <c r="X130"/>
    </row>
    <row r="131" spans="1:15" ht="12.75">
      <c r="A131" s="635" t="s">
        <v>248</v>
      </c>
      <c r="B131" s="654"/>
      <c r="C131" s="711">
        <v>0</v>
      </c>
      <c r="D131" s="642"/>
      <c r="E131" s="711">
        <v>0</v>
      </c>
      <c r="F131" s="642"/>
      <c r="G131" s="711">
        <v>0</v>
      </c>
      <c r="H131" s="642"/>
      <c r="I131" s="711">
        <v>0</v>
      </c>
      <c r="J131" s="656"/>
      <c r="K131" s="711">
        <v>0</v>
      </c>
      <c r="L131" s="656"/>
      <c r="M131" s="641">
        <f>SUM(C131:K131)</f>
        <v>0</v>
      </c>
      <c r="O131"/>
    </row>
    <row r="132" spans="1:15" ht="12.75">
      <c r="A132" s="669"/>
      <c r="B132" s="654"/>
      <c r="C132" s="656"/>
      <c r="D132" s="656"/>
      <c r="E132" s="656"/>
      <c r="F132" s="656"/>
      <c r="G132" s="656"/>
      <c r="H132" s="656"/>
      <c r="I132" s="656" t="s">
        <v>313</v>
      </c>
      <c r="J132" s="656"/>
      <c r="K132" s="656" t="s">
        <v>313</v>
      </c>
      <c r="L132" s="656"/>
      <c r="M132" s="645"/>
      <c r="O132"/>
    </row>
    <row r="133" spans="1:15" ht="12.75">
      <c r="A133" s="647" t="s">
        <v>249</v>
      </c>
      <c r="B133" s="654"/>
      <c r="C133" s="656"/>
      <c r="D133" s="656"/>
      <c r="E133" s="656"/>
      <c r="F133" s="656"/>
      <c r="G133" s="656"/>
      <c r="H133" s="656"/>
      <c r="I133" s="656"/>
      <c r="J133" s="656"/>
      <c r="K133" s="656"/>
      <c r="L133" s="656"/>
      <c r="M133" s="645"/>
      <c r="O133"/>
    </row>
    <row r="134" spans="1:15" ht="12.75">
      <c r="A134" s="669" t="s">
        <v>250</v>
      </c>
      <c r="B134" s="654"/>
      <c r="C134" s="655">
        <v>0</v>
      </c>
      <c r="D134" s="656"/>
      <c r="E134" s="831">
        <v>0</v>
      </c>
      <c r="F134" s="656"/>
      <c r="G134" s="831">
        <v>0</v>
      </c>
      <c r="H134" s="656"/>
      <c r="I134" s="831">
        <v>0</v>
      </c>
      <c r="J134" s="656"/>
      <c r="K134" s="831">
        <v>0</v>
      </c>
      <c r="L134" s="656"/>
      <c r="M134" s="641">
        <f>SUM(C134:K134)</f>
        <v>0</v>
      </c>
      <c r="O134"/>
    </row>
    <row r="135" spans="1:15" ht="12.75">
      <c r="A135" s="669" t="s">
        <v>251</v>
      </c>
      <c r="B135" s="654"/>
      <c r="C135" s="655">
        <v>0</v>
      </c>
      <c r="D135" s="656"/>
      <c r="E135" s="831">
        <v>0</v>
      </c>
      <c r="F135" s="656"/>
      <c r="G135" s="831">
        <v>0</v>
      </c>
      <c r="H135" s="656"/>
      <c r="I135" s="831">
        <v>0</v>
      </c>
      <c r="J135" s="656"/>
      <c r="K135" s="831">
        <v>0</v>
      </c>
      <c r="L135" s="656"/>
      <c r="M135" s="641">
        <f>SUM(C135:K135)</f>
        <v>0</v>
      </c>
      <c r="O135"/>
    </row>
    <row r="136" spans="1:15" ht="12.75">
      <c r="A136" s="647" t="s">
        <v>252</v>
      </c>
      <c r="B136" s="654"/>
      <c r="C136" s="643">
        <f>SUM(C134:C135)</f>
        <v>0</v>
      </c>
      <c r="D136" s="656"/>
      <c r="E136" s="643">
        <f>SUM(E134:E135)</f>
        <v>0</v>
      </c>
      <c r="F136" s="656"/>
      <c r="G136" s="643">
        <f>SUM(G134:G135)</f>
        <v>0</v>
      </c>
      <c r="H136" s="656"/>
      <c r="I136" s="643">
        <f>SUM(I134:I135)</f>
        <v>0</v>
      </c>
      <c r="J136" s="656"/>
      <c r="K136" s="643">
        <f>SUM(K134:K135)</f>
        <v>0</v>
      </c>
      <c r="L136" s="656"/>
      <c r="M136" s="641">
        <f>SUM(C136:K136)</f>
        <v>0</v>
      </c>
      <c r="O136"/>
    </row>
    <row r="137" spans="1:15" ht="12.75">
      <c r="A137" s="669"/>
      <c r="B137" s="654"/>
      <c r="C137" s="656"/>
      <c r="D137" s="656"/>
      <c r="E137" s="656"/>
      <c r="F137" s="656"/>
      <c r="G137" s="656"/>
      <c r="H137" s="656"/>
      <c r="I137" s="656"/>
      <c r="J137" s="656"/>
      <c r="K137" s="656"/>
      <c r="L137" s="656"/>
      <c r="M137" s="645"/>
      <c r="O137"/>
    </row>
    <row r="138" spans="1:15" ht="12.75">
      <c r="A138" s="647" t="s">
        <v>314</v>
      </c>
      <c r="B138" s="654"/>
      <c r="C138" s="656">
        <v>0</v>
      </c>
      <c r="D138" s="656"/>
      <c r="E138" s="656">
        <v>0</v>
      </c>
      <c r="F138" s="656"/>
      <c r="G138" s="656">
        <v>0</v>
      </c>
      <c r="H138" s="656"/>
      <c r="I138" s="656">
        <v>0</v>
      </c>
      <c r="J138" s="656"/>
      <c r="K138" s="656">
        <v>0</v>
      </c>
      <c r="L138" s="656"/>
      <c r="M138" s="641">
        <f>SUM(C138:K138)</f>
        <v>0</v>
      </c>
      <c r="O138"/>
    </row>
    <row r="139" spans="1:15" ht="12.75">
      <c r="A139" s="669"/>
      <c r="B139" s="654"/>
      <c r="C139" s="656"/>
      <c r="D139" s="656"/>
      <c r="E139" s="656"/>
      <c r="F139" s="656"/>
      <c r="G139" s="656"/>
      <c r="H139" s="656"/>
      <c r="I139" s="656"/>
      <c r="J139" s="656"/>
      <c r="K139" s="656"/>
      <c r="L139" s="656"/>
      <c r="M139" s="645"/>
      <c r="O139"/>
    </row>
    <row r="140" spans="1:24" s="608" customFormat="1" ht="12.75">
      <c r="A140" s="670" t="s">
        <v>253</v>
      </c>
      <c r="B140" s="644"/>
      <c r="C140" s="643">
        <f>C73+C83+C91+C98+C106+C115+C123+C129+C131+C136+C138</f>
        <v>0</v>
      </c>
      <c r="D140" s="645"/>
      <c r="E140" s="643">
        <f>E73+E83+E91+E98+E106+E115+E123+E129+E131+E136+E138</f>
        <v>0</v>
      </c>
      <c r="F140" s="645"/>
      <c r="G140" s="643">
        <f>G73+G83+G91+G98+G106+G115+G123+G129+G131+G136+G138</f>
        <v>0</v>
      </c>
      <c r="H140" s="645"/>
      <c r="I140" s="643">
        <f>I73+I83+I91+I98+I106+I115+I123+I129+I131+I136+I138</f>
        <v>0</v>
      </c>
      <c r="J140" s="661"/>
      <c r="K140" s="643">
        <f>K73+K83+K91+K98+K106+K115+K123+K129+K131+K136+K138</f>
        <v>0</v>
      </c>
      <c r="L140" s="661"/>
      <c r="M140" s="641">
        <f>SUM(C140:K140)</f>
        <v>0</v>
      </c>
      <c r="N140" s="829"/>
      <c r="O140"/>
      <c r="P140"/>
      <c r="Q140"/>
      <c r="R140"/>
      <c r="S140"/>
      <c r="T140"/>
      <c r="U140"/>
      <c r="V140"/>
      <c r="W140"/>
      <c r="X140"/>
    </row>
    <row r="141" spans="1:24" s="608" customFormat="1" ht="12.75">
      <c r="A141" s="670"/>
      <c r="B141" s="644"/>
      <c r="C141" s="645"/>
      <c r="D141" s="645"/>
      <c r="E141" s="645"/>
      <c r="F141" s="645"/>
      <c r="G141" s="645"/>
      <c r="H141" s="645"/>
      <c r="I141" s="645"/>
      <c r="J141" s="645"/>
      <c r="K141" s="645"/>
      <c r="L141" s="645"/>
      <c r="M141" s="645"/>
      <c r="N141" s="829"/>
      <c r="O141"/>
      <c r="P141"/>
      <c r="Q141"/>
      <c r="R141"/>
      <c r="S141"/>
      <c r="T141"/>
      <c r="U141"/>
      <c r="V141"/>
      <c r="W141"/>
      <c r="X141"/>
    </row>
    <row r="142" spans="1:24" s="608" customFormat="1" ht="12.75">
      <c r="A142" s="670" t="s">
        <v>254</v>
      </c>
      <c r="B142" s="644"/>
      <c r="C142" s="643">
        <f>C140+C66</f>
        <v>0</v>
      </c>
      <c r="D142" s="645"/>
      <c r="E142" s="643">
        <f>E140+E66</f>
        <v>0</v>
      </c>
      <c r="F142" s="645"/>
      <c r="G142" s="643">
        <f>G140+G66</f>
        <v>0</v>
      </c>
      <c r="H142" s="645"/>
      <c r="I142" s="643">
        <f>I140+I66</f>
        <v>0</v>
      </c>
      <c r="J142" s="645"/>
      <c r="K142" s="643">
        <f>K140+K66</f>
        <v>0</v>
      </c>
      <c r="L142" s="645"/>
      <c r="M142" s="641">
        <f>SUM(C142:K142)</f>
        <v>0</v>
      </c>
      <c r="N142" s="829"/>
      <c r="O142"/>
      <c r="P142"/>
      <c r="Q142"/>
      <c r="R142"/>
      <c r="S142"/>
      <c r="T142"/>
      <c r="U142"/>
      <c r="V142"/>
      <c r="W142"/>
      <c r="X142"/>
    </row>
    <row r="143" spans="1:24" s="608" customFormat="1" ht="12.75">
      <c r="A143" s="670"/>
      <c r="B143" s="644"/>
      <c r="C143" s="645"/>
      <c r="D143" s="645"/>
      <c r="E143" s="671"/>
      <c r="F143" s="645"/>
      <c r="G143" s="645"/>
      <c r="H143" s="645"/>
      <c r="I143" s="645"/>
      <c r="J143" s="645"/>
      <c r="K143" s="645"/>
      <c r="L143" s="645"/>
      <c r="M143" s="645"/>
      <c r="N143" s="829"/>
      <c r="O143" t="s">
        <v>313</v>
      </c>
      <c r="P143"/>
      <c r="Q143"/>
      <c r="R143"/>
      <c r="S143"/>
      <c r="T143"/>
      <c r="U143"/>
      <c r="V143"/>
      <c r="W143"/>
      <c r="X143"/>
    </row>
    <row r="144" spans="1:15" ht="12.75">
      <c r="A144" s="672" t="s">
        <v>255</v>
      </c>
      <c r="B144" s="672"/>
      <c r="C144" s="655">
        <v>0</v>
      </c>
      <c r="D144" s="656"/>
      <c r="E144" s="655">
        <v>0</v>
      </c>
      <c r="F144" s="656"/>
      <c r="G144" s="655">
        <v>0</v>
      </c>
      <c r="H144" s="656"/>
      <c r="I144" s="655">
        <v>0</v>
      </c>
      <c r="J144" s="656"/>
      <c r="K144" s="655">
        <v>0</v>
      </c>
      <c r="L144" s="656"/>
      <c r="M144" s="641">
        <f>SUM(C144:K144)</f>
        <v>0</v>
      </c>
      <c r="O144"/>
    </row>
    <row r="145" spans="1:15" ht="12.75">
      <c r="A145" s="672"/>
      <c r="B145" s="672"/>
      <c r="C145" s="656"/>
      <c r="D145" s="656"/>
      <c r="E145" s="656"/>
      <c r="F145" s="656"/>
      <c r="G145" s="656"/>
      <c r="H145" s="656"/>
      <c r="I145" s="656"/>
      <c r="J145" s="656"/>
      <c r="K145" s="656"/>
      <c r="L145" s="656"/>
      <c r="M145" s="661"/>
      <c r="O145"/>
    </row>
    <row r="146" spans="1:24" s="608" customFormat="1" ht="12.75">
      <c r="A146" s="635" t="s">
        <v>256</v>
      </c>
      <c r="B146" s="635"/>
      <c r="C146" s="641">
        <f>C142-C144</f>
        <v>0</v>
      </c>
      <c r="D146" s="673"/>
      <c r="E146" s="641">
        <f>E142-E144</f>
        <v>0</v>
      </c>
      <c r="F146" s="673"/>
      <c r="G146" s="641">
        <f>G142-G144</f>
        <v>0</v>
      </c>
      <c r="H146" s="673"/>
      <c r="I146" s="641">
        <f>I142-I144</f>
        <v>0</v>
      </c>
      <c r="J146" s="673"/>
      <c r="K146" s="641">
        <f>K142-K144</f>
        <v>0</v>
      </c>
      <c r="L146" s="673"/>
      <c r="M146" s="641">
        <f>SUM(C146:K146)</f>
        <v>0</v>
      </c>
      <c r="N146" s="825"/>
      <c r="O146"/>
      <c r="P146"/>
      <c r="Q146"/>
      <c r="R146"/>
      <c r="S146"/>
      <c r="T146"/>
      <c r="U146"/>
      <c r="V146"/>
      <c r="W146"/>
      <c r="X146"/>
    </row>
    <row r="147" spans="1:15" ht="12.75">
      <c r="A147" s="674"/>
      <c r="B147" s="674"/>
      <c r="C147" s="675"/>
      <c r="D147" s="676"/>
      <c r="E147" s="675"/>
      <c r="F147" s="676"/>
      <c r="G147" s="675"/>
      <c r="H147" s="676"/>
      <c r="I147" s="675"/>
      <c r="J147" s="676"/>
      <c r="K147" s="676"/>
      <c r="L147" s="676"/>
      <c r="M147" s="677"/>
      <c r="O147"/>
    </row>
    <row r="148" ht="12.75">
      <c r="O148" s="678"/>
    </row>
    <row r="149" ht="12.75">
      <c r="O149" s="678"/>
    </row>
    <row r="150" ht="12.75">
      <c r="O150" s="678"/>
    </row>
    <row r="151" ht="12.75">
      <c r="O151"/>
    </row>
    <row r="152" ht="12.75">
      <c r="O152"/>
    </row>
    <row r="153" ht="12.75">
      <c r="O153"/>
    </row>
    <row r="154" ht="12.75">
      <c r="O154"/>
    </row>
  </sheetData>
  <sheetProtection/>
  <mergeCells count="3">
    <mergeCell ref="B2:G2"/>
    <mergeCell ref="A1:M1"/>
    <mergeCell ref="B3:M3"/>
  </mergeCells>
  <printOptions horizontalCentered="1"/>
  <pageMargins left="0.5" right="0.5" top="0.75" bottom="0.5" header="0.5" footer="0.25"/>
  <pageSetup fitToHeight="5" horizontalDpi="600" verticalDpi="600" orientation="portrait" scale="60" r:id="rId1"/>
  <headerFooter alignWithMargins="0">
    <oddHeader>&amp;RPAGE &amp;P OF &amp;N</oddHeader>
    <oddFooter>&amp;LRev.  11/17/04</oddFooter>
  </headerFooter>
  <rowBreaks count="1" manualBreakCount="1">
    <brk id="83" max="12" man="1"/>
  </rowBreaks>
</worksheet>
</file>

<file path=xl/worksheets/sheet9.xml><?xml version="1.0" encoding="utf-8"?>
<worksheet xmlns="http://schemas.openxmlformats.org/spreadsheetml/2006/main" xmlns:r="http://schemas.openxmlformats.org/officeDocument/2006/relationships">
  <dimension ref="A1:Q94"/>
  <sheetViews>
    <sheetView view="pageBreakPreview" zoomScale="75" zoomScaleSheetLayoutView="75" zoomScalePageLayoutView="0" workbookViewId="0" topLeftCell="A1">
      <selection activeCell="B52" sqref="B52"/>
    </sheetView>
  </sheetViews>
  <sheetFormatPr defaultColWidth="9.140625" defaultRowHeight="12.75"/>
  <cols>
    <col min="1" max="1" width="31.57421875" style="0" customWidth="1"/>
    <col min="2" max="2" width="46.140625" style="0" customWidth="1"/>
    <col min="3" max="3" width="2.140625" style="0" customWidth="1"/>
    <col min="4" max="4" width="15.7109375" style="678" customWidth="1"/>
    <col min="5" max="5" width="1.7109375" style="0" customWidth="1"/>
    <col min="6" max="6" width="15.7109375" style="678" customWidth="1"/>
    <col min="7" max="7" width="1.7109375" style="0" customWidth="1"/>
    <col min="8" max="8" width="15.7109375" style="678" customWidth="1"/>
    <col min="9" max="9" width="1.7109375" style="0" customWidth="1"/>
    <col min="10" max="10" width="15.7109375" style="678" customWidth="1"/>
    <col min="11" max="11" width="11.57421875" style="0" customWidth="1"/>
    <col min="12" max="12" width="0.85546875" style="0" hidden="1" customWidth="1"/>
  </cols>
  <sheetData>
    <row r="1" spans="1:10" ht="21" customHeight="1">
      <c r="A1" s="982" t="s">
        <v>257</v>
      </c>
      <c r="B1" s="983"/>
      <c r="C1" s="983"/>
      <c r="D1" s="983"/>
      <c r="E1" s="983"/>
      <c r="F1" s="983"/>
      <c r="G1" s="983"/>
      <c r="H1" s="983"/>
      <c r="I1" s="983"/>
      <c r="J1" s="983"/>
    </row>
    <row r="2" spans="1:10" ht="15">
      <c r="A2" s="611" t="s">
        <v>179</v>
      </c>
      <c r="B2" s="989">
        <f>T('[6]Cost Verification Form'!$B$2)</f>
      </c>
      <c r="C2" s="990"/>
      <c r="D2" s="990"/>
      <c r="E2" s="990"/>
      <c r="F2" s="990"/>
      <c r="G2" s="990"/>
      <c r="H2" s="990"/>
      <c r="I2" s="990"/>
      <c r="J2" s="990"/>
    </row>
    <row r="3" spans="2:10" ht="15">
      <c r="B3" s="984" t="s">
        <v>180</v>
      </c>
      <c r="C3" s="983"/>
      <c r="D3" s="983"/>
      <c r="E3" s="983"/>
      <c r="F3" s="983"/>
      <c r="G3" s="983"/>
      <c r="H3" s="983"/>
      <c r="I3" s="983"/>
      <c r="J3" s="983"/>
    </row>
    <row r="4" spans="1:10" ht="15">
      <c r="A4" s="612"/>
      <c r="B4" s="680"/>
      <c r="C4" s="680"/>
      <c r="D4" s="991" t="s">
        <v>335</v>
      </c>
      <c r="E4" s="989"/>
      <c r="F4" s="989"/>
      <c r="G4" s="989"/>
      <c r="H4" s="989"/>
      <c r="I4" s="989"/>
      <c r="J4" s="989"/>
    </row>
    <row r="5" spans="1:10" ht="12.75">
      <c r="A5" s="612"/>
      <c r="B5" s="612"/>
      <c r="C5" s="616"/>
      <c r="D5" s="618"/>
      <c r="E5" s="616"/>
      <c r="F5" s="617"/>
      <c r="G5" s="616"/>
      <c r="H5" s="617"/>
      <c r="I5" s="612"/>
      <c r="J5" s="618"/>
    </row>
    <row r="6" spans="1:10" ht="12.75" customHeight="1">
      <c r="A6" s="620"/>
      <c r="B6" s="620"/>
      <c r="C6" s="616"/>
      <c r="D6" s="987" t="s">
        <v>258</v>
      </c>
      <c r="E6" s="616"/>
      <c r="F6" s="987" t="s">
        <v>259</v>
      </c>
      <c r="G6" s="616"/>
      <c r="H6" s="987" t="s">
        <v>260</v>
      </c>
      <c r="I6" s="621"/>
      <c r="J6" s="987" t="s">
        <v>261</v>
      </c>
    </row>
    <row r="7" spans="1:10" ht="13.5" customHeight="1">
      <c r="A7" s="681"/>
      <c r="B7" s="681"/>
      <c r="C7" s="682"/>
      <c r="D7" s="988"/>
      <c r="E7" s="682"/>
      <c r="F7" s="988"/>
      <c r="G7" s="682"/>
      <c r="H7" s="988"/>
      <c r="I7" s="549"/>
      <c r="J7" s="988"/>
    </row>
    <row r="8" spans="1:10" ht="13.5" customHeight="1">
      <c r="A8" s="985" t="s">
        <v>262</v>
      </c>
      <c r="B8" s="986"/>
      <c r="C8" s="627"/>
      <c r="D8" s="628"/>
      <c r="E8" s="627"/>
      <c r="F8" s="628"/>
      <c r="G8" s="629"/>
      <c r="H8" s="628"/>
      <c r="I8" s="630"/>
      <c r="J8" s="628"/>
    </row>
    <row r="9" spans="1:10" ht="18.75" customHeight="1">
      <c r="A9" s="683" t="s">
        <v>263</v>
      </c>
      <c r="B9" s="683"/>
      <c r="C9" s="632"/>
      <c r="D9" s="633"/>
      <c r="E9" s="632"/>
      <c r="F9" s="633"/>
      <c r="G9" s="632"/>
      <c r="H9" s="633"/>
      <c r="I9" s="632"/>
      <c r="J9" s="633"/>
    </row>
    <row r="10" spans="1:10" ht="12.75">
      <c r="A10" s="631" t="s">
        <v>264</v>
      </c>
      <c r="B10" s="631" t="s">
        <v>265</v>
      </c>
      <c r="C10" s="636"/>
      <c r="D10" s="636"/>
      <c r="E10" s="636"/>
      <c r="F10" s="636"/>
      <c r="G10" s="636"/>
      <c r="H10" s="684"/>
      <c r="I10" s="684"/>
      <c r="J10" s="684"/>
    </row>
    <row r="11" spans="1:12" ht="12.75">
      <c r="A11" s="712" t="s">
        <v>313</v>
      </c>
      <c r="B11" s="685" t="s">
        <v>313</v>
      </c>
      <c r="C11" s="648"/>
      <c r="D11" s="650">
        <v>0</v>
      </c>
      <c r="E11" s="687"/>
      <c r="F11" s="688">
        <v>0</v>
      </c>
      <c r="G11" s="687"/>
      <c r="H11" s="689">
        <v>0</v>
      </c>
      <c r="I11" s="690"/>
      <c r="J11" s="691">
        <f aca="true" t="shared" si="0" ref="J11:J23">(D11*F11)*H11</f>
        <v>0</v>
      </c>
      <c r="L11" s="111">
        <v>92000</v>
      </c>
    </row>
    <row r="12" spans="1:12" ht="12.75">
      <c r="A12" s="712" t="s">
        <v>313</v>
      </c>
      <c r="B12" s="685" t="s">
        <v>313</v>
      </c>
      <c r="C12" s="649"/>
      <c r="D12" s="650">
        <v>0</v>
      </c>
      <c r="E12" s="687"/>
      <c r="F12" s="688">
        <v>0</v>
      </c>
      <c r="G12" s="692"/>
      <c r="H12" s="693">
        <v>0</v>
      </c>
      <c r="I12" s="694"/>
      <c r="J12" s="691">
        <f t="shared" si="0"/>
        <v>0</v>
      </c>
      <c r="L12" s="2">
        <v>70000</v>
      </c>
    </row>
    <row r="13" spans="1:12" ht="12.75">
      <c r="A13" s="712" t="s">
        <v>313</v>
      </c>
      <c r="B13" s="685" t="s">
        <v>313</v>
      </c>
      <c r="C13" s="648"/>
      <c r="D13" s="650">
        <v>0</v>
      </c>
      <c r="E13" s="687"/>
      <c r="F13" s="688">
        <v>0</v>
      </c>
      <c r="G13" s="687"/>
      <c r="H13" s="693">
        <v>0</v>
      </c>
      <c r="I13" s="690"/>
      <c r="J13" s="691">
        <f t="shared" si="0"/>
        <v>0</v>
      </c>
      <c r="L13" s="2">
        <v>22000</v>
      </c>
    </row>
    <row r="14" spans="1:12" ht="12.75">
      <c r="A14" s="712" t="s">
        <v>313</v>
      </c>
      <c r="B14" s="685" t="s">
        <v>313</v>
      </c>
      <c r="C14" s="648"/>
      <c r="D14" s="650">
        <v>0</v>
      </c>
      <c r="E14" s="687"/>
      <c r="F14" s="688">
        <v>0</v>
      </c>
      <c r="G14" s="687"/>
      <c r="H14" s="693">
        <v>0</v>
      </c>
      <c r="I14" s="690"/>
      <c r="J14" s="691">
        <f t="shared" si="0"/>
        <v>0</v>
      </c>
      <c r="L14" s="2">
        <v>28000</v>
      </c>
    </row>
    <row r="15" spans="1:12" ht="12.75">
      <c r="A15" s="712" t="s">
        <v>313</v>
      </c>
      <c r="B15" s="685" t="s">
        <v>313</v>
      </c>
      <c r="C15" s="648"/>
      <c r="D15" s="650">
        <v>0</v>
      </c>
      <c r="E15" s="687"/>
      <c r="F15" s="688">
        <v>0</v>
      </c>
      <c r="G15" s="687"/>
      <c r="H15" s="693">
        <v>0</v>
      </c>
      <c r="I15" s="690"/>
      <c r="J15" s="691">
        <f t="shared" si="0"/>
        <v>0</v>
      </c>
      <c r="L15" s="708">
        <f>'[5]G&amp;A'!$D$39</f>
        <v>25000</v>
      </c>
    </row>
    <row r="16" spans="1:10" ht="12.75">
      <c r="A16" s="712" t="s">
        <v>313</v>
      </c>
      <c r="B16" s="685" t="s">
        <v>313</v>
      </c>
      <c r="C16" s="648"/>
      <c r="D16" s="650">
        <v>0</v>
      </c>
      <c r="E16" s="687"/>
      <c r="F16" s="688">
        <v>0</v>
      </c>
      <c r="G16" s="687"/>
      <c r="H16" s="693">
        <v>0</v>
      </c>
      <c r="I16" s="690"/>
      <c r="J16" s="691">
        <f t="shared" si="0"/>
        <v>0</v>
      </c>
    </row>
    <row r="17" spans="1:10" ht="12.75">
      <c r="A17" s="712" t="s">
        <v>313</v>
      </c>
      <c r="B17" s="685" t="s">
        <v>313</v>
      </c>
      <c r="C17" s="648"/>
      <c r="D17" s="650">
        <v>0</v>
      </c>
      <c r="E17" s="687"/>
      <c r="F17" s="688">
        <v>0</v>
      </c>
      <c r="G17" s="687"/>
      <c r="H17" s="693">
        <v>0</v>
      </c>
      <c r="I17" s="690"/>
      <c r="J17" s="691">
        <f t="shared" si="0"/>
        <v>0</v>
      </c>
    </row>
    <row r="18" spans="1:10" ht="12.75">
      <c r="A18" s="712" t="s">
        <v>313</v>
      </c>
      <c r="B18" s="685" t="s">
        <v>313</v>
      </c>
      <c r="C18" s="648"/>
      <c r="D18" s="650">
        <v>0</v>
      </c>
      <c r="E18" s="687"/>
      <c r="F18" s="688">
        <v>0</v>
      </c>
      <c r="G18" s="687"/>
      <c r="H18" s="693">
        <v>0</v>
      </c>
      <c r="I18" s="690"/>
      <c r="J18" s="691">
        <f t="shared" si="0"/>
        <v>0</v>
      </c>
    </row>
    <row r="19" spans="1:10" ht="12.75">
      <c r="A19" s="712" t="s">
        <v>313</v>
      </c>
      <c r="B19" s="685" t="s">
        <v>313</v>
      </c>
      <c r="C19" s="648"/>
      <c r="D19" s="650">
        <v>0</v>
      </c>
      <c r="E19" s="687"/>
      <c r="F19" s="688">
        <v>0</v>
      </c>
      <c r="G19" s="687"/>
      <c r="H19" s="693">
        <v>0</v>
      </c>
      <c r="I19" s="690"/>
      <c r="J19" s="691">
        <f t="shared" si="0"/>
        <v>0</v>
      </c>
    </row>
    <row r="20" spans="1:10" ht="12.75">
      <c r="A20" s="712" t="s">
        <v>313</v>
      </c>
      <c r="B20" s="685" t="s">
        <v>313</v>
      </c>
      <c r="C20" s="648"/>
      <c r="D20" s="650">
        <v>0</v>
      </c>
      <c r="E20" s="687"/>
      <c r="F20" s="688">
        <v>0</v>
      </c>
      <c r="G20" s="687"/>
      <c r="H20" s="693">
        <v>0</v>
      </c>
      <c r="I20" s="690"/>
      <c r="J20" s="691">
        <f t="shared" si="0"/>
        <v>0</v>
      </c>
    </row>
    <row r="21" spans="1:10" ht="12.75">
      <c r="A21" s="712"/>
      <c r="B21" s="685"/>
      <c r="C21" s="648"/>
      <c r="D21" s="650">
        <v>0</v>
      </c>
      <c r="E21" s="687"/>
      <c r="F21" s="688">
        <v>0</v>
      </c>
      <c r="G21" s="687"/>
      <c r="H21" s="693">
        <v>0</v>
      </c>
      <c r="I21" s="690"/>
      <c r="J21" s="691">
        <f t="shared" si="0"/>
        <v>0</v>
      </c>
    </row>
    <row r="22" spans="1:17" s="608" customFormat="1" ht="12.75">
      <c r="A22" s="712"/>
      <c r="B22" s="685"/>
      <c r="C22" s="648"/>
      <c r="D22" s="650">
        <v>0</v>
      </c>
      <c r="E22" s="687"/>
      <c r="F22" s="688">
        <v>0</v>
      </c>
      <c r="G22" s="687"/>
      <c r="H22" s="693">
        <v>0</v>
      </c>
      <c r="I22" s="690"/>
      <c r="J22" s="691">
        <f t="shared" si="0"/>
        <v>0</v>
      </c>
      <c r="K22"/>
      <c r="M22"/>
      <c r="N22"/>
      <c r="O22"/>
      <c r="P22"/>
      <c r="Q22"/>
    </row>
    <row r="23" spans="1:17" s="608" customFormat="1" ht="12.75">
      <c r="A23" s="712"/>
      <c r="B23" s="685"/>
      <c r="C23" s="648"/>
      <c r="D23" s="650">
        <v>0</v>
      </c>
      <c r="E23" s="687"/>
      <c r="F23" s="688">
        <v>0</v>
      </c>
      <c r="G23" s="687"/>
      <c r="H23" s="693">
        <v>0</v>
      </c>
      <c r="I23" s="690"/>
      <c r="J23" s="691">
        <f t="shared" si="0"/>
        <v>0</v>
      </c>
      <c r="K23"/>
      <c r="M23"/>
      <c r="N23"/>
      <c r="O23"/>
      <c r="P23"/>
      <c r="Q23"/>
    </row>
    <row r="24" spans="1:17" s="608" customFormat="1" ht="12.75">
      <c r="A24" s="685"/>
      <c r="B24" s="685"/>
      <c r="C24" s="648"/>
      <c r="D24" s="686"/>
      <c r="E24" s="687"/>
      <c r="F24" s="688"/>
      <c r="G24" s="687"/>
      <c r="H24" s="693"/>
      <c r="I24" s="690"/>
      <c r="J24" s="695"/>
      <c r="K24"/>
      <c r="M24"/>
      <c r="N24"/>
      <c r="O24"/>
      <c r="P24"/>
      <c r="Q24"/>
    </row>
    <row r="25" spans="1:17" s="608" customFormat="1" ht="12.75">
      <c r="A25" s="698" t="s">
        <v>266</v>
      </c>
      <c r="B25" s="698"/>
      <c r="C25" s="699"/>
      <c r="D25" s="700">
        <f>SUM(D11:D24)</f>
        <v>0</v>
      </c>
      <c r="E25" s="699"/>
      <c r="F25" s="699"/>
      <c r="G25" s="699"/>
      <c r="H25" s="701"/>
      <c r="I25" s="701"/>
      <c r="J25" s="641">
        <f>SUM(J11:J24)</f>
        <v>0</v>
      </c>
      <c r="K25"/>
      <c r="M25"/>
      <c r="N25"/>
      <c r="O25"/>
      <c r="P25"/>
      <c r="Q25"/>
    </row>
    <row r="26" spans="1:10" ht="12.75" customHeight="1">
      <c r="A26" s="635"/>
      <c r="B26" s="635"/>
      <c r="C26" s="632"/>
      <c r="D26" s="634"/>
      <c r="E26" s="644"/>
      <c r="F26" s="634"/>
      <c r="G26" s="644"/>
      <c r="H26" s="702"/>
      <c r="I26" s="702"/>
      <c r="J26" s="702"/>
    </row>
    <row r="27" spans="1:10" ht="18.75" customHeight="1">
      <c r="A27" s="683" t="s">
        <v>267</v>
      </c>
      <c r="B27" s="683"/>
      <c r="C27" s="632"/>
      <c r="D27" s="634"/>
      <c r="E27" s="644"/>
      <c r="F27" s="634"/>
      <c r="G27" s="644"/>
      <c r="H27" s="702"/>
      <c r="I27" s="702"/>
      <c r="J27" s="702"/>
    </row>
    <row r="28" spans="1:10" ht="12.75">
      <c r="A28" s="631" t="s">
        <v>264</v>
      </c>
      <c r="B28" s="631" t="s">
        <v>265</v>
      </c>
      <c r="C28" s="632"/>
      <c r="D28" s="634"/>
      <c r="E28" s="644"/>
      <c r="F28" s="634"/>
      <c r="G28" s="644"/>
      <c r="H28" s="702"/>
      <c r="I28" s="702"/>
      <c r="J28" s="702"/>
    </row>
    <row r="29" spans="1:10" ht="12.75">
      <c r="A29" s="685"/>
      <c r="B29" s="685"/>
      <c r="C29" s="649"/>
      <c r="D29" s="686"/>
      <c r="E29" s="692"/>
      <c r="F29" s="688"/>
      <c r="G29" s="692"/>
      <c r="H29" s="689"/>
      <c r="I29" s="694"/>
      <c r="J29" s="691"/>
    </row>
    <row r="30" spans="1:12" ht="12.75">
      <c r="A30" s="712"/>
      <c r="B30" s="685"/>
      <c r="C30" s="649"/>
      <c r="D30" s="650">
        <v>0</v>
      </c>
      <c r="E30" s="687"/>
      <c r="F30" s="688">
        <v>0</v>
      </c>
      <c r="G30" s="692"/>
      <c r="H30" s="693">
        <v>0</v>
      </c>
      <c r="I30" s="694"/>
      <c r="J30" s="691">
        <f aca="true" t="shared" si="1" ref="J30:J61">(D30*F30)*H30</f>
        <v>0</v>
      </c>
      <c r="L30" s="2">
        <v>60000</v>
      </c>
    </row>
    <row r="31" spans="1:12" ht="12.75">
      <c r="A31" s="712"/>
      <c r="B31" s="685"/>
      <c r="C31" s="649"/>
      <c r="D31" s="650">
        <v>0</v>
      </c>
      <c r="E31" s="687"/>
      <c r="F31" s="688">
        <v>0</v>
      </c>
      <c r="G31" s="692"/>
      <c r="H31" s="693">
        <v>0</v>
      </c>
      <c r="I31" s="694"/>
      <c r="J31" s="691">
        <f t="shared" si="1"/>
        <v>0</v>
      </c>
      <c r="L31" s="2">
        <v>45000</v>
      </c>
    </row>
    <row r="32" spans="1:12" ht="12.75">
      <c r="A32" s="712"/>
      <c r="B32" s="685"/>
      <c r="C32" s="649"/>
      <c r="D32" s="650">
        <v>0</v>
      </c>
      <c r="E32" s="687"/>
      <c r="F32" s="688">
        <v>0</v>
      </c>
      <c r="G32" s="692"/>
      <c r="H32" s="693">
        <v>0</v>
      </c>
      <c r="I32" s="694"/>
      <c r="J32" s="691">
        <f t="shared" si="1"/>
        <v>0</v>
      </c>
      <c r="L32" s="2">
        <v>30000</v>
      </c>
    </row>
    <row r="33" spans="1:12" ht="12.75">
      <c r="A33" s="712"/>
      <c r="B33" s="685"/>
      <c r="C33" s="649"/>
      <c r="D33" s="650">
        <v>0</v>
      </c>
      <c r="E33" s="687"/>
      <c r="F33" s="688">
        <v>0</v>
      </c>
      <c r="G33" s="692"/>
      <c r="H33" s="693">
        <v>0</v>
      </c>
      <c r="I33" s="694"/>
      <c r="J33" s="691">
        <f t="shared" si="1"/>
        <v>0</v>
      </c>
      <c r="L33" s="2">
        <v>22000</v>
      </c>
    </row>
    <row r="34" spans="1:12" ht="12.75">
      <c r="A34" s="712"/>
      <c r="B34" s="685"/>
      <c r="C34" s="649"/>
      <c r="D34" s="650">
        <v>0</v>
      </c>
      <c r="E34" s="687"/>
      <c r="F34" s="688">
        <v>0</v>
      </c>
      <c r="G34" s="692"/>
      <c r="H34" s="693">
        <v>0</v>
      </c>
      <c r="I34" s="694"/>
      <c r="J34" s="691">
        <f t="shared" si="1"/>
        <v>0</v>
      </c>
      <c r="L34" s="2">
        <v>45000</v>
      </c>
    </row>
    <row r="35" spans="1:12" ht="12.75">
      <c r="A35" s="712"/>
      <c r="B35" s="685"/>
      <c r="C35" s="649"/>
      <c r="D35" s="650">
        <v>0</v>
      </c>
      <c r="E35" s="687"/>
      <c r="F35" s="688">
        <v>0</v>
      </c>
      <c r="G35" s="692"/>
      <c r="H35" s="693">
        <v>0</v>
      </c>
      <c r="I35" s="694"/>
      <c r="J35" s="691">
        <f t="shared" si="1"/>
        <v>0</v>
      </c>
      <c r="L35" s="2">
        <v>25000</v>
      </c>
    </row>
    <row r="36" spans="1:12" ht="12.75">
      <c r="A36" s="712"/>
      <c r="B36" s="685"/>
      <c r="C36" s="649"/>
      <c r="D36" s="650">
        <v>0</v>
      </c>
      <c r="E36" s="687"/>
      <c r="F36" s="688">
        <v>0</v>
      </c>
      <c r="G36" s="692"/>
      <c r="H36" s="693">
        <v>0</v>
      </c>
      <c r="I36" s="694"/>
      <c r="J36" s="691">
        <f t="shared" si="1"/>
        <v>0</v>
      </c>
      <c r="L36" s="2">
        <v>25000</v>
      </c>
    </row>
    <row r="37" spans="1:12" ht="12.75">
      <c r="A37" s="712"/>
      <c r="B37" s="685"/>
      <c r="C37" s="649"/>
      <c r="D37" s="650">
        <v>0</v>
      </c>
      <c r="E37" s="687"/>
      <c r="F37" s="688">
        <v>0</v>
      </c>
      <c r="G37" s="692"/>
      <c r="H37" s="693">
        <v>0</v>
      </c>
      <c r="I37" s="694"/>
      <c r="J37" s="691">
        <f t="shared" si="1"/>
        <v>0</v>
      </c>
      <c r="L37" s="2">
        <v>25000</v>
      </c>
    </row>
    <row r="38" spans="1:12" ht="12.75">
      <c r="A38" s="712"/>
      <c r="B38" s="685"/>
      <c r="C38" s="649"/>
      <c r="D38" s="650">
        <v>0</v>
      </c>
      <c r="E38" s="687"/>
      <c r="F38" s="688">
        <v>0</v>
      </c>
      <c r="G38" s="692"/>
      <c r="H38" s="693">
        <v>0</v>
      </c>
      <c r="I38" s="694"/>
      <c r="J38" s="691">
        <f t="shared" si="1"/>
        <v>0</v>
      </c>
      <c r="L38" s="2"/>
    </row>
    <row r="39" spans="1:12" ht="12.75">
      <c r="A39" s="712"/>
      <c r="B39" s="685"/>
      <c r="C39" s="649"/>
      <c r="D39" s="650">
        <v>0</v>
      </c>
      <c r="E39" s="687"/>
      <c r="F39" s="688">
        <v>0</v>
      </c>
      <c r="G39" s="692"/>
      <c r="H39" s="693">
        <v>0</v>
      </c>
      <c r="I39" s="694"/>
      <c r="J39" s="691">
        <f t="shared" si="1"/>
        <v>0</v>
      </c>
      <c r="L39" s="2"/>
    </row>
    <row r="40" spans="1:12" ht="12.75">
      <c r="A40" s="712"/>
      <c r="B40" s="685"/>
      <c r="C40" s="649"/>
      <c r="D40" s="650">
        <v>0</v>
      </c>
      <c r="E40" s="687"/>
      <c r="F40" s="688">
        <v>0</v>
      </c>
      <c r="G40" s="692"/>
      <c r="H40" s="693">
        <v>0</v>
      </c>
      <c r="I40" s="694"/>
      <c r="J40" s="691">
        <f t="shared" si="1"/>
        <v>0</v>
      </c>
      <c r="L40" s="2"/>
    </row>
    <row r="41" spans="1:12" ht="12.75">
      <c r="A41" s="712"/>
      <c r="B41" s="685"/>
      <c r="C41" s="649"/>
      <c r="D41" s="650">
        <v>0</v>
      </c>
      <c r="E41" s="687"/>
      <c r="F41" s="688">
        <v>0</v>
      </c>
      <c r="G41" s="692"/>
      <c r="H41" s="693">
        <v>0</v>
      </c>
      <c r="I41" s="694"/>
      <c r="J41" s="691">
        <f t="shared" si="1"/>
        <v>0</v>
      </c>
      <c r="L41" s="2"/>
    </row>
    <row r="42" spans="1:12" ht="12.75">
      <c r="A42" s="712"/>
      <c r="B42" s="685"/>
      <c r="C42" s="649"/>
      <c r="D42" s="650">
        <v>0</v>
      </c>
      <c r="E42" s="687"/>
      <c r="F42" s="688">
        <v>0</v>
      </c>
      <c r="G42" s="692"/>
      <c r="H42" s="693">
        <v>0</v>
      </c>
      <c r="I42" s="694"/>
      <c r="J42" s="691">
        <f t="shared" si="1"/>
        <v>0</v>
      </c>
      <c r="L42" s="2"/>
    </row>
    <row r="43" spans="1:12" ht="12.75">
      <c r="A43" s="712"/>
      <c r="B43" s="685"/>
      <c r="C43" s="649"/>
      <c r="D43" s="650">
        <v>0</v>
      </c>
      <c r="E43" s="687"/>
      <c r="F43" s="688">
        <v>0</v>
      </c>
      <c r="G43" s="692"/>
      <c r="H43" s="693">
        <v>0</v>
      </c>
      <c r="I43" s="694"/>
      <c r="J43" s="691">
        <f t="shared" si="1"/>
        <v>0</v>
      </c>
      <c r="L43" s="2"/>
    </row>
    <row r="44" spans="1:12" ht="12.75">
      <c r="A44" s="712"/>
      <c r="B44" s="685"/>
      <c r="C44" s="649"/>
      <c r="D44" s="650">
        <v>0</v>
      </c>
      <c r="E44" s="687"/>
      <c r="F44" s="688">
        <v>0</v>
      </c>
      <c r="G44" s="692"/>
      <c r="H44" s="693">
        <v>0</v>
      </c>
      <c r="I44" s="694"/>
      <c r="J44" s="691">
        <f t="shared" si="1"/>
        <v>0</v>
      </c>
      <c r="L44" s="2"/>
    </row>
    <row r="45" spans="1:12" ht="12.75">
      <c r="A45" s="712"/>
      <c r="B45" s="685"/>
      <c r="C45" s="649"/>
      <c r="D45" s="650">
        <v>0</v>
      </c>
      <c r="E45" s="687"/>
      <c r="F45" s="688">
        <v>0</v>
      </c>
      <c r="G45" s="692"/>
      <c r="H45" s="693">
        <v>0</v>
      </c>
      <c r="I45" s="694"/>
      <c r="J45" s="691">
        <f t="shared" si="1"/>
        <v>0</v>
      </c>
      <c r="L45" s="2"/>
    </row>
    <row r="46" spans="1:12" ht="12.75">
      <c r="A46" s="712"/>
      <c r="B46" s="685"/>
      <c r="C46" s="649"/>
      <c r="D46" s="650">
        <v>0</v>
      </c>
      <c r="E46" s="687"/>
      <c r="F46" s="688">
        <v>0</v>
      </c>
      <c r="G46" s="692"/>
      <c r="H46" s="693">
        <v>0</v>
      </c>
      <c r="I46" s="694"/>
      <c r="J46" s="691">
        <f t="shared" si="1"/>
        <v>0</v>
      </c>
      <c r="L46" s="2"/>
    </row>
    <row r="47" spans="1:12" ht="12.75">
      <c r="A47" s="712"/>
      <c r="B47" s="685"/>
      <c r="C47" s="649"/>
      <c r="D47" s="650">
        <v>0</v>
      </c>
      <c r="E47" s="687"/>
      <c r="F47" s="688">
        <v>0</v>
      </c>
      <c r="G47" s="692"/>
      <c r="H47" s="693">
        <v>0</v>
      </c>
      <c r="I47" s="694"/>
      <c r="J47" s="691">
        <f t="shared" si="1"/>
        <v>0</v>
      </c>
      <c r="L47" s="2"/>
    </row>
    <row r="48" spans="1:12" ht="12.75">
      <c r="A48" s="712"/>
      <c r="B48" s="685"/>
      <c r="C48" s="649"/>
      <c r="D48" s="650">
        <v>0</v>
      </c>
      <c r="E48" s="687"/>
      <c r="F48" s="688">
        <v>0</v>
      </c>
      <c r="G48" s="692"/>
      <c r="H48" s="693">
        <v>0</v>
      </c>
      <c r="I48" s="694"/>
      <c r="J48" s="691">
        <f t="shared" si="1"/>
        <v>0</v>
      </c>
      <c r="L48" s="2"/>
    </row>
    <row r="49" spans="1:12" ht="12.75">
      <c r="A49" s="712"/>
      <c r="B49" s="685"/>
      <c r="C49" s="649"/>
      <c r="D49" s="650">
        <v>0</v>
      </c>
      <c r="E49" s="687"/>
      <c r="F49" s="688">
        <v>0</v>
      </c>
      <c r="G49" s="692"/>
      <c r="H49" s="693">
        <v>0</v>
      </c>
      <c r="I49" s="694"/>
      <c r="J49" s="691">
        <f t="shared" si="1"/>
        <v>0</v>
      </c>
      <c r="L49" s="2"/>
    </row>
    <row r="50" spans="1:12" ht="12.75">
      <c r="A50" s="712"/>
      <c r="B50" s="685"/>
      <c r="C50" s="649"/>
      <c r="D50" s="650">
        <v>0</v>
      </c>
      <c r="E50" s="687"/>
      <c r="F50" s="688">
        <v>0</v>
      </c>
      <c r="G50" s="692"/>
      <c r="H50" s="693">
        <v>0</v>
      </c>
      <c r="I50" s="694"/>
      <c r="J50" s="691">
        <f t="shared" si="1"/>
        <v>0</v>
      </c>
      <c r="L50" s="2"/>
    </row>
    <row r="51" spans="1:12" ht="12.75">
      <c r="A51" s="712"/>
      <c r="B51" s="685"/>
      <c r="C51" s="649"/>
      <c r="D51" s="650">
        <v>0</v>
      </c>
      <c r="E51" s="687"/>
      <c r="F51" s="688">
        <v>0</v>
      </c>
      <c r="G51" s="692"/>
      <c r="H51" s="693">
        <v>0</v>
      </c>
      <c r="I51" s="694"/>
      <c r="J51" s="691">
        <f t="shared" si="1"/>
        <v>0</v>
      </c>
      <c r="L51" s="2"/>
    </row>
    <row r="52" spans="1:12" ht="12.75">
      <c r="A52" s="712"/>
      <c r="B52" s="685"/>
      <c r="C52" s="649"/>
      <c r="D52" s="650">
        <v>0</v>
      </c>
      <c r="E52" s="687"/>
      <c r="F52" s="688">
        <v>0</v>
      </c>
      <c r="G52" s="692"/>
      <c r="H52" s="693">
        <v>0</v>
      </c>
      <c r="I52" s="694"/>
      <c r="J52" s="691">
        <f t="shared" si="1"/>
        <v>0</v>
      </c>
      <c r="L52" s="2"/>
    </row>
    <row r="53" spans="1:12" ht="12.75">
      <c r="A53" s="712"/>
      <c r="B53" s="685"/>
      <c r="C53" s="649"/>
      <c r="D53" s="650">
        <v>0</v>
      </c>
      <c r="E53" s="687"/>
      <c r="F53" s="688">
        <v>0</v>
      </c>
      <c r="G53" s="692"/>
      <c r="H53" s="693">
        <v>0</v>
      </c>
      <c r="I53" s="694"/>
      <c r="J53" s="691">
        <f t="shared" si="1"/>
        <v>0</v>
      </c>
      <c r="L53" s="2"/>
    </row>
    <row r="54" spans="1:12" ht="12.75">
      <c r="A54" s="712"/>
      <c r="B54" s="685"/>
      <c r="C54" s="649"/>
      <c r="D54" s="650">
        <v>0</v>
      </c>
      <c r="E54" s="687"/>
      <c r="F54" s="688">
        <v>0</v>
      </c>
      <c r="G54" s="692"/>
      <c r="H54" s="693">
        <v>0</v>
      </c>
      <c r="I54" s="694"/>
      <c r="J54" s="691">
        <f t="shared" si="1"/>
        <v>0</v>
      </c>
      <c r="L54" s="2"/>
    </row>
    <row r="55" spans="1:12" ht="12.75">
      <c r="A55" s="712"/>
      <c r="B55" s="685"/>
      <c r="C55" s="648"/>
      <c r="D55" s="650">
        <v>0</v>
      </c>
      <c r="E55" s="687"/>
      <c r="F55" s="688">
        <v>0</v>
      </c>
      <c r="G55" s="692"/>
      <c r="H55" s="693">
        <v>0</v>
      </c>
      <c r="I55" s="694"/>
      <c r="J55" s="691">
        <f t="shared" si="1"/>
        <v>0</v>
      </c>
      <c r="L55" s="2"/>
    </row>
    <row r="56" spans="1:12" ht="12.75">
      <c r="A56" s="712"/>
      <c r="B56" s="685"/>
      <c r="C56" s="648"/>
      <c r="D56" s="650">
        <v>0</v>
      </c>
      <c r="E56" s="687"/>
      <c r="F56" s="688">
        <v>0</v>
      </c>
      <c r="G56" s="692"/>
      <c r="H56" s="693">
        <v>0</v>
      </c>
      <c r="I56" s="694"/>
      <c r="J56" s="691">
        <f t="shared" si="1"/>
        <v>0</v>
      </c>
      <c r="L56" s="2"/>
    </row>
    <row r="57" spans="1:12" ht="12.75">
      <c r="A57" s="712"/>
      <c r="B57" s="685"/>
      <c r="C57" s="648"/>
      <c r="D57" s="650">
        <v>0</v>
      </c>
      <c r="E57" s="687"/>
      <c r="F57" s="688">
        <v>0</v>
      </c>
      <c r="G57" s="692"/>
      <c r="H57" s="693">
        <v>0</v>
      </c>
      <c r="I57" s="694"/>
      <c r="J57" s="691">
        <f t="shared" si="1"/>
        <v>0</v>
      </c>
      <c r="L57" s="2"/>
    </row>
    <row r="58" spans="1:12" ht="12.75">
      <c r="A58" s="712"/>
      <c r="B58" s="685"/>
      <c r="C58" s="648"/>
      <c r="D58" s="650">
        <v>0</v>
      </c>
      <c r="E58" s="687"/>
      <c r="F58" s="688">
        <v>0</v>
      </c>
      <c r="G58" s="692"/>
      <c r="H58" s="693">
        <v>0</v>
      </c>
      <c r="I58" s="694"/>
      <c r="J58" s="691">
        <f t="shared" si="1"/>
        <v>0</v>
      </c>
      <c r="L58" s="2"/>
    </row>
    <row r="59" spans="1:12" ht="12.75">
      <c r="A59" s="712"/>
      <c r="B59" s="685"/>
      <c r="C59" s="648"/>
      <c r="D59" s="650">
        <v>0</v>
      </c>
      <c r="E59" s="687"/>
      <c r="F59" s="688">
        <v>0</v>
      </c>
      <c r="G59" s="692"/>
      <c r="H59" s="693">
        <v>0</v>
      </c>
      <c r="I59" s="694"/>
      <c r="J59" s="691">
        <f t="shared" si="1"/>
        <v>0</v>
      </c>
      <c r="L59" s="2"/>
    </row>
    <row r="60" spans="1:12" ht="12.75">
      <c r="A60" s="712"/>
      <c r="B60" s="685"/>
      <c r="C60" s="648"/>
      <c r="D60" s="650">
        <v>0</v>
      </c>
      <c r="E60" s="687"/>
      <c r="F60" s="688">
        <v>0</v>
      </c>
      <c r="G60" s="692"/>
      <c r="H60" s="693">
        <v>0</v>
      </c>
      <c r="I60" s="694"/>
      <c r="J60" s="691">
        <f t="shared" si="1"/>
        <v>0</v>
      </c>
      <c r="L60" s="2"/>
    </row>
    <row r="61" spans="1:12" ht="12.75">
      <c r="A61" s="712"/>
      <c r="B61" s="696"/>
      <c r="C61" s="697"/>
      <c r="D61" s="650">
        <v>0</v>
      </c>
      <c r="E61" s="687"/>
      <c r="F61" s="688">
        <v>0</v>
      </c>
      <c r="G61" s="692"/>
      <c r="H61" s="693">
        <v>0</v>
      </c>
      <c r="I61" s="694"/>
      <c r="J61" s="691">
        <f t="shared" si="1"/>
        <v>0</v>
      </c>
      <c r="L61" s="2"/>
    </row>
    <row r="62" spans="1:12" ht="12.75">
      <c r="A62" s="712"/>
      <c r="B62" s="685"/>
      <c r="C62" s="648"/>
      <c r="D62" s="650">
        <v>0</v>
      </c>
      <c r="E62" s="687"/>
      <c r="F62" s="688">
        <v>0</v>
      </c>
      <c r="G62" s="692"/>
      <c r="H62" s="693">
        <v>0</v>
      </c>
      <c r="I62" s="694"/>
      <c r="J62" s="691">
        <f aca="true" t="shared" si="2" ref="J62:J89">(D62*F62)*H62</f>
        <v>0</v>
      </c>
      <c r="L62" s="2"/>
    </row>
    <row r="63" spans="1:12" ht="12.75">
      <c r="A63" s="712"/>
      <c r="B63" s="685"/>
      <c r="C63" s="648"/>
      <c r="D63" s="650">
        <v>0</v>
      </c>
      <c r="E63" s="687"/>
      <c r="F63" s="688">
        <v>0</v>
      </c>
      <c r="G63" s="692"/>
      <c r="H63" s="693">
        <v>0</v>
      </c>
      <c r="I63" s="694"/>
      <c r="J63" s="691">
        <f t="shared" si="2"/>
        <v>0</v>
      </c>
      <c r="L63" s="2"/>
    </row>
    <row r="64" spans="1:12" ht="12.75">
      <c r="A64" s="712"/>
      <c r="B64" s="685"/>
      <c r="C64" s="648"/>
      <c r="D64" s="650">
        <v>0</v>
      </c>
      <c r="E64" s="687"/>
      <c r="F64" s="688">
        <v>0</v>
      </c>
      <c r="G64" s="692"/>
      <c r="H64" s="693">
        <v>0</v>
      </c>
      <c r="I64" s="694"/>
      <c r="J64" s="691">
        <f t="shared" si="2"/>
        <v>0</v>
      </c>
      <c r="L64" s="2"/>
    </row>
    <row r="65" spans="1:12" ht="12.75">
      <c r="A65" s="712"/>
      <c r="B65" s="685"/>
      <c r="C65" s="648"/>
      <c r="D65" s="650">
        <v>0</v>
      </c>
      <c r="E65" s="687"/>
      <c r="F65" s="688">
        <v>0</v>
      </c>
      <c r="G65" s="692"/>
      <c r="H65" s="693">
        <v>0</v>
      </c>
      <c r="I65" s="694"/>
      <c r="J65" s="691">
        <f t="shared" si="2"/>
        <v>0</v>
      </c>
      <c r="L65" s="2"/>
    </row>
    <row r="66" spans="1:12" ht="12.75">
      <c r="A66" s="712"/>
      <c r="B66" s="685"/>
      <c r="C66" s="649"/>
      <c r="D66" s="650">
        <v>0</v>
      </c>
      <c r="E66" s="687"/>
      <c r="F66" s="688">
        <v>0</v>
      </c>
      <c r="G66" s="692"/>
      <c r="H66" s="693">
        <v>0</v>
      </c>
      <c r="I66" s="694"/>
      <c r="J66" s="691">
        <f t="shared" si="2"/>
        <v>0</v>
      </c>
      <c r="L66" s="2"/>
    </row>
    <row r="67" spans="1:12" ht="12.75">
      <c r="A67" s="712"/>
      <c r="B67" s="685"/>
      <c r="C67" s="649"/>
      <c r="D67" s="650">
        <v>0</v>
      </c>
      <c r="E67" s="687"/>
      <c r="F67" s="688">
        <v>0</v>
      </c>
      <c r="G67" s="692"/>
      <c r="H67" s="693">
        <v>0</v>
      </c>
      <c r="I67" s="694"/>
      <c r="J67" s="691">
        <f t="shared" si="2"/>
        <v>0</v>
      </c>
      <c r="L67" s="2"/>
    </row>
    <row r="68" spans="1:12" ht="12.75">
      <c r="A68" s="712"/>
      <c r="B68" s="685"/>
      <c r="C68" s="649"/>
      <c r="D68" s="650">
        <v>0</v>
      </c>
      <c r="E68" s="687"/>
      <c r="F68" s="688">
        <v>0</v>
      </c>
      <c r="G68" s="692"/>
      <c r="H68" s="693">
        <v>0</v>
      </c>
      <c r="I68" s="694"/>
      <c r="J68" s="691">
        <f t="shared" si="2"/>
        <v>0</v>
      </c>
      <c r="L68" s="2"/>
    </row>
    <row r="69" spans="1:12" ht="12.75">
      <c r="A69" s="712"/>
      <c r="B69" s="685"/>
      <c r="C69" s="649"/>
      <c r="D69" s="650">
        <v>0</v>
      </c>
      <c r="E69" s="687"/>
      <c r="F69" s="688">
        <v>0</v>
      </c>
      <c r="G69" s="692"/>
      <c r="H69" s="693">
        <v>0</v>
      </c>
      <c r="I69" s="694"/>
      <c r="J69" s="691">
        <f t="shared" si="2"/>
        <v>0</v>
      </c>
      <c r="L69" s="2"/>
    </row>
    <row r="70" spans="1:12" ht="12.75">
      <c r="A70" s="712"/>
      <c r="B70" s="685"/>
      <c r="C70" s="649"/>
      <c r="D70" s="650">
        <v>0</v>
      </c>
      <c r="E70" s="687"/>
      <c r="F70" s="688">
        <v>0</v>
      </c>
      <c r="G70" s="692"/>
      <c r="H70" s="693">
        <v>0</v>
      </c>
      <c r="I70" s="694"/>
      <c r="J70" s="691">
        <f t="shared" si="2"/>
        <v>0</v>
      </c>
      <c r="L70" s="2"/>
    </row>
    <row r="71" spans="1:12" ht="12.75">
      <c r="A71" s="712"/>
      <c r="B71" s="685"/>
      <c r="C71" s="649"/>
      <c r="D71" s="650">
        <v>0</v>
      </c>
      <c r="E71" s="687"/>
      <c r="F71" s="688">
        <v>0</v>
      </c>
      <c r="G71" s="692"/>
      <c r="H71" s="693">
        <v>0</v>
      </c>
      <c r="I71" s="694"/>
      <c r="J71" s="691">
        <f t="shared" si="2"/>
        <v>0</v>
      </c>
      <c r="L71" s="2"/>
    </row>
    <row r="72" spans="1:12" ht="12.75">
      <c r="A72" s="712"/>
      <c r="B72" s="685"/>
      <c r="C72" s="649"/>
      <c r="D72" s="650">
        <v>0</v>
      </c>
      <c r="E72" s="687"/>
      <c r="F72" s="688">
        <v>0</v>
      </c>
      <c r="G72" s="692"/>
      <c r="H72" s="693">
        <v>0</v>
      </c>
      <c r="I72" s="694"/>
      <c r="J72" s="691">
        <f t="shared" si="2"/>
        <v>0</v>
      </c>
      <c r="L72" s="2"/>
    </row>
    <row r="73" spans="1:12" ht="12.75">
      <c r="A73" s="712"/>
      <c r="B73" s="685"/>
      <c r="C73" s="649"/>
      <c r="D73" s="650">
        <v>0</v>
      </c>
      <c r="E73" s="687"/>
      <c r="F73" s="688">
        <v>0</v>
      </c>
      <c r="G73" s="692"/>
      <c r="H73" s="693">
        <v>0</v>
      </c>
      <c r="I73" s="694"/>
      <c r="J73" s="691">
        <f t="shared" si="2"/>
        <v>0</v>
      </c>
      <c r="L73" s="2"/>
    </row>
    <row r="74" spans="1:12" ht="12.75">
      <c r="A74" s="712"/>
      <c r="B74" s="685"/>
      <c r="C74" s="649"/>
      <c r="D74" s="650">
        <v>0</v>
      </c>
      <c r="E74" s="687"/>
      <c r="F74" s="688">
        <v>0</v>
      </c>
      <c r="G74" s="692"/>
      <c r="H74" s="693">
        <v>0</v>
      </c>
      <c r="I74" s="694"/>
      <c r="J74" s="691">
        <f t="shared" si="2"/>
        <v>0</v>
      </c>
      <c r="L74" s="2"/>
    </row>
    <row r="75" spans="1:12" ht="12.75">
      <c r="A75" s="712"/>
      <c r="B75" s="685"/>
      <c r="C75" s="649"/>
      <c r="D75" s="650">
        <v>0</v>
      </c>
      <c r="E75" s="687"/>
      <c r="F75" s="688">
        <v>0</v>
      </c>
      <c r="G75" s="692"/>
      <c r="H75" s="693">
        <v>0</v>
      </c>
      <c r="I75" s="694"/>
      <c r="J75" s="691">
        <f t="shared" si="2"/>
        <v>0</v>
      </c>
      <c r="L75" s="2"/>
    </row>
    <row r="76" spans="1:12" ht="12.75">
      <c r="A76" s="712"/>
      <c r="B76" s="685"/>
      <c r="C76" s="649"/>
      <c r="D76" s="650">
        <v>0</v>
      </c>
      <c r="E76" s="687"/>
      <c r="F76" s="688">
        <v>0</v>
      </c>
      <c r="G76" s="692"/>
      <c r="H76" s="693">
        <v>0</v>
      </c>
      <c r="I76" s="694"/>
      <c r="J76" s="691">
        <f t="shared" si="2"/>
        <v>0</v>
      </c>
      <c r="L76" s="2"/>
    </row>
    <row r="77" spans="1:12" ht="12.75">
      <c r="A77" s="712"/>
      <c r="B77" s="685"/>
      <c r="C77" s="649"/>
      <c r="D77" s="650">
        <v>0</v>
      </c>
      <c r="E77" s="687"/>
      <c r="F77" s="688">
        <v>0</v>
      </c>
      <c r="G77" s="692"/>
      <c r="H77" s="693">
        <v>0</v>
      </c>
      <c r="I77" s="694"/>
      <c r="J77" s="691">
        <f t="shared" si="2"/>
        <v>0</v>
      </c>
      <c r="L77" s="2"/>
    </row>
    <row r="78" spans="1:12" ht="12.75">
      <c r="A78" s="712"/>
      <c r="B78" s="685"/>
      <c r="C78" s="649"/>
      <c r="D78" s="650">
        <v>0</v>
      </c>
      <c r="E78" s="687"/>
      <c r="F78" s="688">
        <v>0</v>
      </c>
      <c r="G78" s="692"/>
      <c r="H78" s="693">
        <v>0</v>
      </c>
      <c r="I78" s="694"/>
      <c r="J78" s="691">
        <f t="shared" si="2"/>
        <v>0</v>
      </c>
      <c r="L78" s="2"/>
    </row>
    <row r="79" spans="1:12" ht="12.75">
      <c r="A79" s="712"/>
      <c r="B79" s="685"/>
      <c r="C79" s="649"/>
      <c r="D79" s="650">
        <v>0</v>
      </c>
      <c r="E79" s="687"/>
      <c r="F79" s="688">
        <v>0</v>
      </c>
      <c r="G79" s="692"/>
      <c r="H79" s="693">
        <v>0</v>
      </c>
      <c r="I79" s="694"/>
      <c r="J79" s="691">
        <f t="shared" si="2"/>
        <v>0</v>
      </c>
      <c r="L79" s="2"/>
    </row>
    <row r="80" spans="1:12" ht="12.75">
      <c r="A80" s="712"/>
      <c r="B80" s="685"/>
      <c r="C80" s="649"/>
      <c r="D80" s="650">
        <v>0</v>
      </c>
      <c r="E80" s="687"/>
      <c r="F80" s="688">
        <v>0</v>
      </c>
      <c r="G80" s="692"/>
      <c r="H80" s="693">
        <v>0</v>
      </c>
      <c r="I80" s="694"/>
      <c r="J80" s="691">
        <f t="shared" si="2"/>
        <v>0</v>
      </c>
      <c r="L80" s="2"/>
    </row>
    <row r="81" spans="1:12" ht="12.75">
      <c r="A81" s="712"/>
      <c r="B81" s="685"/>
      <c r="C81" s="649"/>
      <c r="D81" s="650">
        <v>0</v>
      </c>
      <c r="E81" s="687"/>
      <c r="F81" s="688">
        <v>0</v>
      </c>
      <c r="G81" s="692"/>
      <c r="H81" s="693">
        <v>0</v>
      </c>
      <c r="I81" s="694"/>
      <c r="J81" s="691">
        <f t="shared" si="2"/>
        <v>0</v>
      </c>
      <c r="L81" s="2"/>
    </row>
    <row r="82" spans="1:12" ht="12.75">
      <c r="A82" s="712"/>
      <c r="B82" s="685"/>
      <c r="C82" s="649"/>
      <c r="D82" s="650">
        <v>0</v>
      </c>
      <c r="E82" s="687"/>
      <c r="F82" s="688">
        <v>0</v>
      </c>
      <c r="G82" s="692"/>
      <c r="H82" s="693">
        <v>0</v>
      </c>
      <c r="I82" s="694"/>
      <c r="J82" s="691">
        <f t="shared" si="2"/>
        <v>0</v>
      </c>
      <c r="L82" s="2"/>
    </row>
    <row r="83" spans="1:12" ht="12.75">
      <c r="A83" s="712"/>
      <c r="B83" s="685"/>
      <c r="C83" s="649"/>
      <c r="D83" s="650">
        <v>0</v>
      </c>
      <c r="E83" s="687"/>
      <c r="F83" s="688">
        <v>0</v>
      </c>
      <c r="G83" s="692"/>
      <c r="H83" s="693">
        <v>0</v>
      </c>
      <c r="I83" s="694"/>
      <c r="J83" s="691">
        <f t="shared" si="2"/>
        <v>0</v>
      </c>
      <c r="L83" s="2"/>
    </row>
    <row r="84" spans="1:12" ht="12.75">
      <c r="A84" s="712"/>
      <c r="B84" s="685"/>
      <c r="C84" s="649"/>
      <c r="D84" s="650">
        <v>0</v>
      </c>
      <c r="E84" s="687"/>
      <c r="F84" s="688">
        <v>0</v>
      </c>
      <c r="G84" s="692"/>
      <c r="H84" s="693">
        <v>0</v>
      </c>
      <c r="I84" s="694"/>
      <c r="J84" s="691">
        <f t="shared" si="2"/>
        <v>0</v>
      </c>
      <c r="L84" s="2"/>
    </row>
    <row r="85" spans="1:12" ht="12.75">
      <c r="A85" s="712"/>
      <c r="B85" s="685"/>
      <c r="C85" s="649"/>
      <c r="D85" s="650">
        <v>0</v>
      </c>
      <c r="E85" s="687"/>
      <c r="F85" s="688">
        <v>0</v>
      </c>
      <c r="G85" s="692"/>
      <c r="H85" s="693">
        <v>0</v>
      </c>
      <c r="I85" s="694"/>
      <c r="J85" s="691">
        <f t="shared" si="2"/>
        <v>0</v>
      </c>
      <c r="L85" s="2">
        <v>25000</v>
      </c>
    </row>
    <row r="86" spans="1:12" ht="12.75">
      <c r="A86" s="712"/>
      <c r="B86" s="685"/>
      <c r="C86" s="649"/>
      <c r="D86" s="650">
        <v>0</v>
      </c>
      <c r="E86" s="687"/>
      <c r="F86" s="688">
        <v>0</v>
      </c>
      <c r="G86" s="692"/>
      <c r="H86" s="693">
        <v>0</v>
      </c>
      <c r="I86" s="694"/>
      <c r="J86" s="691">
        <f t="shared" si="2"/>
        <v>0</v>
      </c>
      <c r="L86" s="2">
        <v>30000</v>
      </c>
    </row>
    <row r="87" spans="1:12" ht="12.75">
      <c r="A87" s="712"/>
      <c r="B87" s="685"/>
      <c r="C87" s="649"/>
      <c r="D87" s="650">
        <v>0</v>
      </c>
      <c r="E87" s="687"/>
      <c r="F87" s="688">
        <v>0</v>
      </c>
      <c r="G87" s="692"/>
      <c r="H87" s="693">
        <v>0</v>
      </c>
      <c r="I87" s="694"/>
      <c r="J87" s="691">
        <f t="shared" si="2"/>
        <v>0</v>
      </c>
      <c r="L87" s="2">
        <v>50000</v>
      </c>
    </row>
    <row r="88" spans="1:10" ht="12.75">
      <c r="A88" s="712"/>
      <c r="B88" s="685"/>
      <c r="C88" s="649"/>
      <c r="D88" s="650">
        <v>0</v>
      </c>
      <c r="E88" s="687"/>
      <c r="F88" s="688">
        <v>0</v>
      </c>
      <c r="G88" s="692"/>
      <c r="H88" s="693">
        <v>0</v>
      </c>
      <c r="I88" s="694"/>
      <c r="J88" s="691">
        <f t="shared" si="2"/>
        <v>0</v>
      </c>
    </row>
    <row r="89" spans="1:10" ht="12.75">
      <c r="A89" s="712"/>
      <c r="B89" s="685"/>
      <c r="C89" s="649"/>
      <c r="D89" s="650">
        <v>0</v>
      </c>
      <c r="E89" s="687"/>
      <c r="F89" s="688">
        <v>0</v>
      </c>
      <c r="G89" s="692"/>
      <c r="H89" s="693">
        <v>0</v>
      </c>
      <c r="I89" s="694"/>
      <c r="J89" s="691">
        <f t="shared" si="2"/>
        <v>0</v>
      </c>
    </row>
    <row r="90" spans="1:10" ht="12.75">
      <c r="A90" s="712"/>
      <c r="B90" s="685"/>
      <c r="C90" s="649"/>
      <c r="D90" s="650"/>
      <c r="E90" s="687"/>
      <c r="F90" s="688"/>
      <c r="G90" s="692"/>
      <c r="H90" s="693"/>
      <c r="I90" s="694"/>
      <c r="J90" s="691"/>
    </row>
    <row r="91" spans="1:11" ht="12.75">
      <c r="A91" s="685"/>
      <c r="B91" s="685"/>
      <c r="C91" s="649"/>
      <c r="D91" s="650"/>
      <c r="E91" s="687"/>
      <c r="F91" s="688"/>
      <c r="G91" s="692"/>
      <c r="H91" s="693"/>
      <c r="I91" s="694"/>
      <c r="J91" s="691"/>
      <c r="K91" s="709"/>
    </row>
    <row r="92" spans="1:17" s="608" customFormat="1" ht="12.75">
      <c r="A92" s="698" t="s">
        <v>268</v>
      </c>
      <c r="B92" s="698"/>
      <c r="C92" s="644"/>
      <c r="D92" s="703">
        <f>SUM(D30:D91)</f>
        <v>0</v>
      </c>
      <c r="E92" s="644"/>
      <c r="F92" s="634"/>
      <c r="G92" s="644"/>
      <c r="H92" s="702"/>
      <c r="I92" s="702"/>
      <c r="J92" s="704">
        <f>SUM(J30:J91)</f>
        <v>0</v>
      </c>
      <c r="K92" s="635"/>
      <c r="M92"/>
      <c r="N92"/>
      <c r="O92"/>
      <c r="P92"/>
      <c r="Q92"/>
    </row>
    <row r="93" spans="1:11" ht="12.75">
      <c r="A93" s="636"/>
      <c r="B93" s="636"/>
      <c r="C93" s="632"/>
      <c r="D93" s="634"/>
      <c r="E93" s="644"/>
      <c r="F93" s="634"/>
      <c r="G93" s="644"/>
      <c r="H93" s="702"/>
      <c r="I93" s="702"/>
      <c r="J93" s="702"/>
      <c r="K93" s="646"/>
    </row>
    <row r="94" spans="1:17" s="608" customFormat="1" ht="15.75" thickBot="1">
      <c r="A94" s="705" t="s">
        <v>269</v>
      </c>
      <c r="B94" s="705"/>
      <c r="C94" s="644"/>
      <c r="D94" s="706">
        <f>D92+D25</f>
        <v>0</v>
      </c>
      <c r="E94" s="644"/>
      <c r="F94" s="634"/>
      <c r="G94" s="644"/>
      <c r="H94" s="702"/>
      <c r="I94" s="702"/>
      <c r="J94" s="707">
        <f>J92+J25</f>
        <v>0</v>
      </c>
      <c r="K94" s="635"/>
      <c r="M94"/>
      <c r="N94"/>
      <c r="O94"/>
      <c r="P94"/>
      <c r="Q94"/>
    </row>
    <row r="95" ht="13.5" thickTop="1"/>
  </sheetData>
  <sheetProtection/>
  <mergeCells count="9">
    <mergeCell ref="A8:B8"/>
    <mergeCell ref="A1:J1"/>
    <mergeCell ref="D6:D7"/>
    <mergeCell ref="F6:F7"/>
    <mergeCell ref="B3:J3"/>
    <mergeCell ref="B2:J2"/>
    <mergeCell ref="D4:J4"/>
    <mergeCell ref="J6:J7"/>
    <mergeCell ref="H6:H7"/>
  </mergeCells>
  <printOptions horizontalCentered="1"/>
  <pageMargins left="0.5" right="0.5" top="0.75" bottom="0.5" header="0.5" footer="0.25"/>
  <pageSetup horizontalDpi="600" verticalDpi="600" orientation="portrait" scale="53" r:id="rId1"/>
  <headerFooter alignWithMargins="0">
    <oddFooter>&amp;LRev. 11/17/04</oddFooter>
  </headerFooter>
  <colBreaks count="1" manualBreakCount="1">
    <brk id="11" max="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logisticare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c:creator>
  <cp:keywords/>
  <dc:description/>
  <cp:lastModifiedBy>xplocal</cp:lastModifiedBy>
  <cp:lastPrinted>2010-11-08T14:56:16Z</cp:lastPrinted>
  <dcterms:created xsi:type="dcterms:W3CDTF">2004-09-13T17:39:12Z</dcterms:created>
  <dcterms:modified xsi:type="dcterms:W3CDTF">2010-12-16T13:48:54Z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1569518866</vt:i4>
  </property>
  <property fmtid="{D5CDD505-2E9C-101B-9397-08002B2CF9AE}" pid="3" name="_EmailSubject">
    <vt:lpwstr>Final Draft of MATP RFP 14-09</vt:lpwstr>
  </property>
  <property fmtid="{D5CDD505-2E9C-101B-9397-08002B2CF9AE}" pid="4" name="_AuthorEmail">
    <vt:lpwstr>KIBROWN@state.pa.us</vt:lpwstr>
  </property>
  <property fmtid="{D5CDD505-2E9C-101B-9397-08002B2CF9AE}" pid="5" name="_AuthorEmailDisplayName">
    <vt:lpwstr>Brown, Kimberly (OMAP)</vt:lpwstr>
  </property>
  <property fmtid="{D5CDD505-2E9C-101B-9397-08002B2CF9AE}" pid="6" name="_PreviousAdHocReviewCycleID">
    <vt:i4>112683788</vt:i4>
  </property>
  <property fmtid="{D5CDD505-2E9C-101B-9397-08002B2CF9AE}" pid="7" name="_ReviewingToolsShownOnce">
    <vt:lpwstr/>
  </property>
</Properties>
</file>